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9440" windowHeight="13680" tabRatio="947" firstSheet="3" activeTab="33"/>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 name="Cover Back" sheetId="96" r:id="rId36"/>
  </sheets>
  <externalReferences>
    <externalReference r:id="rId37"/>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'20'!$A$10:$K$19</definedName>
    <definedName name="Default__XLS_TAB_6" localSheetId="28" hidden="1">'21'!$A$10:$N$16</definedName>
    <definedName name="Default__XLS_TAB_6" localSheetId="31" hidden="1">'24'!$A$11:$K$20</definedName>
    <definedName name="Default__XLS_TAB_6" localSheetId="32" hidden="1">'25'!$A$10:$K$16</definedName>
    <definedName name="Default__XLS_TAB_6" localSheetId="33" hidden="1">'26'!$A$10:$K$16</definedName>
    <definedName name="Default__XLS_TAB_6" localSheetId="34" hidden="1">'27'!$A$11:$K$19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'2'!$A$1:$J$45</definedName>
    <definedName name="_xlnm.Print_Area" localSheetId="27">'20'!$A$1:$K$52</definedName>
    <definedName name="_xlnm.Print_Area" localSheetId="28">'21'!$A$1:$N$45</definedName>
    <definedName name="_xlnm.Print_Area" localSheetId="29">'22'!$A$1:$K$52</definedName>
    <definedName name="_xlnm.Print_Area" localSheetId="30">'23'!$A$1:$K$49</definedName>
    <definedName name="_xlnm.Print_Area" localSheetId="31">'24'!$A$1:$K$51</definedName>
    <definedName name="_xlnm.Print_Area" localSheetId="32">'25'!$A$1:$K$16</definedName>
    <definedName name="_xlnm.Print_Area" localSheetId="33">'26'!$A$1:$K$16</definedName>
    <definedName name="_xlnm.Print_Area" localSheetId="34">'27'!$A$1:$K$20</definedName>
    <definedName name="_xlnm.Print_Area" localSheetId="8">'3'!$A$1:$J$45</definedName>
    <definedName name="_xlnm.Print_Area" localSheetId="10">'4'!$A$1:$K$19</definedName>
    <definedName name="_xlnm.Print_Area" localSheetId="11">'5'!$A$1:$K$19</definedName>
    <definedName name="_xlnm.Print_Area" localSheetId="12">'6'!$A$1:$L$21</definedName>
    <definedName name="_xlnm.Print_Area" localSheetId="13">'7'!$A$1:$H$16</definedName>
    <definedName name="_xlnm.Print_Area" localSheetId="14">'8'!$A$1:$I$49</definedName>
    <definedName name="_xlnm.Print_Area" localSheetId="15">'9'!$A$1:$K$42</definedName>
    <definedName name="_xlnm.Print_Area" localSheetId="0">Cover!$A$1:$O$23</definedName>
    <definedName name="_xlnm.Print_Area" localSheetId="35">'Cover Back'!$A$1:$P$25</definedName>
    <definedName name="_xlnm.Print_Area" localSheetId="9">'الزواج والطلاق'!$A$1:$K$16</definedName>
    <definedName name="_xlnm.Print_Area" localSheetId="5">السكان!$A$1:$K$18</definedName>
    <definedName name="_xlnm.Print_Area" localSheetId="26">'المواليد والوفيات'!$A$1:$K$17</definedName>
    <definedName name="_xlnm.Print_Area" localSheetId="1">'تقديم '!$A$1:$K$13</definedName>
    <definedName name="_xlnm.Print_Area" localSheetId="3">'محتويات الجداول'!$A$1:$D$33</definedName>
    <definedName name="_xlnm.Print_Area" localSheetId="4">'محتويات الرسوم'!$A$1:$D$21</definedName>
    <definedName name="_xlnm.Print_Area" localSheetId="2">'نبذة '!$A$1:$K$10</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workbook>
</file>

<file path=xl/calcChain.xml><?xml version="1.0" encoding="utf-8"?>
<calcChain xmlns="http://schemas.openxmlformats.org/spreadsheetml/2006/main">
  <c r="D10" i="84" l="1"/>
  <c r="I18" i="84"/>
  <c r="J18" i="84" s="1"/>
  <c r="H18" i="84"/>
  <c r="G18" i="84"/>
  <c r="D18" i="84"/>
  <c r="I17" i="84"/>
  <c r="J17" i="84" s="1"/>
  <c r="H17" i="84"/>
  <c r="G17" i="84"/>
  <c r="D17" i="84"/>
  <c r="I16" i="84"/>
  <c r="J16" i="84" s="1"/>
  <c r="H16" i="84"/>
  <c r="G16" i="84"/>
  <c r="D16" i="84"/>
  <c r="J15" i="84"/>
  <c r="I15" i="84"/>
  <c r="H15" i="84"/>
  <c r="G15" i="84"/>
  <c r="D15" i="84"/>
  <c r="I14" i="84"/>
  <c r="J14" i="84" s="1"/>
  <c r="H14" i="84"/>
  <c r="G14" i="84"/>
  <c r="D14" i="84"/>
  <c r="I13" i="84"/>
  <c r="H13" i="84"/>
  <c r="J13" i="84" s="1"/>
  <c r="G13" i="84"/>
  <c r="D13" i="84"/>
  <c r="I12" i="84"/>
  <c r="J12" i="84" s="1"/>
  <c r="H12" i="84"/>
  <c r="G12" i="84"/>
  <c r="D12" i="84"/>
  <c r="I11" i="84"/>
  <c r="J11" i="84" s="1"/>
  <c r="H11" i="84"/>
  <c r="G11" i="84"/>
  <c r="D11" i="84"/>
  <c r="I10" i="84"/>
  <c r="J10" i="84" s="1"/>
  <c r="H10" i="84"/>
  <c r="G10" i="84"/>
  <c r="P11" i="5" l="1"/>
  <c r="P10" i="5"/>
  <c r="P11" i="87" l="1"/>
  <c r="G19" i="86"/>
  <c r="N19" i="86"/>
  <c r="J20" i="91" l="1"/>
  <c r="I11" i="91"/>
  <c r="H59" i="24" l="1"/>
  <c r="F59" i="24"/>
  <c r="F48" i="24"/>
  <c r="B42" i="26"/>
  <c r="C21" i="80"/>
  <c r="D21" i="80"/>
  <c r="E21" i="80"/>
  <c r="F21" i="80"/>
  <c r="G21" i="80"/>
  <c r="H21" i="80"/>
  <c r="I21" i="80"/>
  <c r="J21" i="80"/>
  <c r="B21" i="80"/>
  <c r="K13" i="55" l="1"/>
  <c r="K12" i="55"/>
  <c r="J12" i="55"/>
  <c r="K14" i="55"/>
  <c r="K15" i="55"/>
  <c r="K16" i="55"/>
  <c r="K17" i="55"/>
  <c r="K18" i="55"/>
  <c r="K19" i="55"/>
  <c r="K20" i="55"/>
  <c r="K21" i="55"/>
  <c r="K22" i="55"/>
  <c r="J13" i="55"/>
  <c r="J14" i="55"/>
  <c r="J15" i="55"/>
  <c r="J16" i="55"/>
  <c r="J17" i="55"/>
  <c r="J18" i="55"/>
  <c r="J19" i="55"/>
  <c r="J20" i="55"/>
  <c r="J21" i="55"/>
  <c r="J22" i="55"/>
  <c r="D22" i="83"/>
  <c r="D20" i="76"/>
  <c r="H20" i="35"/>
  <c r="G20" i="35"/>
  <c r="E14" i="32" l="1"/>
  <c r="E15" i="32"/>
  <c r="E16" i="32"/>
  <c r="E17" i="32"/>
  <c r="E18" i="32"/>
  <c r="E19" i="32"/>
  <c r="E20" i="32"/>
  <c r="F17" i="26"/>
  <c r="B17" i="26"/>
  <c r="J21" i="83" l="1"/>
  <c r="J20" i="83"/>
  <c r="J19" i="83"/>
  <c r="J18" i="83"/>
  <c r="J17" i="83"/>
  <c r="J16" i="83"/>
  <c r="J15" i="83"/>
  <c r="J14" i="83"/>
  <c r="J13" i="83"/>
  <c r="J12" i="83"/>
  <c r="J11" i="83"/>
  <c r="J20" i="76"/>
  <c r="J19" i="76"/>
  <c r="J18" i="76"/>
  <c r="J17" i="76"/>
  <c r="J16" i="76"/>
  <c r="J15" i="76"/>
  <c r="J14" i="76"/>
  <c r="J13" i="76"/>
  <c r="J12" i="76"/>
  <c r="J11" i="76"/>
  <c r="J22" i="38"/>
  <c r="J21" i="38"/>
  <c r="J20" i="38"/>
  <c r="J19" i="38"/>
  <c r="J18" i="38"/>
  <c r="J17" i="38"/>
  <c r="J15" i="38"/>
  <c r="J14" i="38"/>
  <c r="J13" i="38"/>
  <c r="J12" i="38"/>
  <c r="J11" i="38"/>
  <c r="G18" i="86" l="1"/>
  <c r="G17" i="86"/>
  <c r="G16" i="86"/>
  <c r="G15" i="86"/>
  <c r="G14" i="86"/>
  <c r="G13" i="86"/>
  <c r="G12" i="86"/>
  <c r="G11" i="86"/>
  <c r="G10" i="86"/>
  <c r="D10" i="93" l="1"/>
  <c r="D11" i="93"/>
  <c r="D12" i="93"/>
  <c r="D13" i="93"/>
  <c r="D14" i="93"/>
  <c r="D15" i="93"/>
  <c r="D16" i="93"/>
  <c r="D17" i="93"/>
  <c r="D18" i="93"/>
  <c r="G18" i="93"/>
  <c r="G17" i="93"/>
  <c r="G16" i="93"/>
  <c r="G15" i="93"/>
  <c r="G14" i="93"/>
  <c r="G13" i="93"/>
  <c r="G12" i="93"/>
  <c r="G11" i="93"/>
  <c r="G10" i="93"/>
  <c r="J12" i="35" l="1"/>
  <c r="E19" i="2"/>
  <c r="D19" i="2"/>
  <c r="C19" i="2"/>
  <c r="B19" i="2"/>
  <c r="B21" i="5"/>
  <c r="C21" i="5"/>
  <c r="D21" i="5"/>
  <c r="E21" i="5"/>
  <c r="F21" i="5"/>
  <c r="G21" i="5"/>
  <c r="J22" i="54"/>
  <c r="J12" i="54"/>
  <c r="B23" i="55"/>
  <c r="H22" i="38"/>
  <c r="L20" i="38"/>
  <c r="F22" i="38"/>
  <c r="B16" i="4"/>
  <c r="C16" i="4"/>
  <c r="D16" i="4"/>
  <c r="E16" i="4"/>
  <c r="H15" i="13" l="1"/>
  <c r="H14" i="13"/>
  <c r="H13" i="13"/>
  <c r="H12" i="13"/>
  <c r="H11" i="13"/>
  <c r="H10" i="13"/>
  <c r="I18" i="91" l="1"/>
  <c r="I12" i="91"/>
  <c r="H12" i="91"/>
  <c r="H11" i="91"/>
  <c r="J12" i="91" l="1"/>
  <c r="J11" i="91"/>
  <c r="I16" i="89"/>
  <c r="H16" i="89"/>
  <c r="C16" i="89"/>
  <c r="B16" i="89"/>
  <c r="I19" i="88"/>
  <c r="I18" i="88"/>
  <c r="I17" i="88"/>
  <c r="I16" i="88"/>
  <c r="I15" i="88"/>
  <c r="I14" i="88"/>
  <c r="I13" i="88"/>
  <c r="I12" i="88"/>
  <c r="I11" i="88"/>
  <c r="H19" i="88"/>
  <c r="J19" i="88" s="1"/>
  <c r="H18" i="88"/>
  <c r="H17" i="88"/>
  <c r="H16" i="88"/>
  <c r="H15" i="88"/>
  <c r="J15" i="88" s="1"/>
  <c r="H14" i="88"/>
  <c r="H13" i="88"/>
  <c r="H12" i="88"/>
  <c r="J12" i="88" s="1"/>
  <c r="H11" i="88"/>
  <c r="M11" i="88" s="1"/>
  <c r="D15" i="87"/>
  <c r="D14" i="87"/>
  <c r="D12" i="87"/>
  <c r="O12" i="87" s="1"/>
  <c r="D11" i="87"/>
  <c r="O11" i="87" s="1"/>
  <c r="J10" i="86"/>
  <c r="J11" i="86"/>
  <c r="J12" i="86"/>
  <c r="J13" i="86"/>
  <c r="J14" i="86"/>
  <c r="J15" i="86"/>
  <c r="J17" i="86"/>
  <c r="J18" i="86"/>
  <c r="H19" i="86"/>
  <c r="J16" i="86"/>
  <c r="I19" i="86"/>
  <c r="L15" i="85"/>
  <c r="L14" i="85"/>
  <c r="L13" i="85"/>
  <c r="L12" i="85"/>
  <c r="L11" i="85"/>
  <c r="L10" i="85"/>
  <c r="Q10" i="85" s="1"/>
  <c r="K16" i="85"/>
  <c r="J16" i="85"/>
  <c r="N15" i="84"/>
  <c r="N16" i="84"/>
  <c r="N17" i="84"/>
  <c r="N18" i="84"/>
  <c r="M11" i="84"/>
  <c r="M10" i="84"/>
  <c r="J13" i="88" l="1"/>
  <c r="J14" i="88"/>
  <c r="L16" i="85"/>
  <c r="M13" i="85" s="1"/>
  <c r="I19" i="84"/>
  <c r="H19" i="84"/>
  <c r="J16" i="88"/>
  <c r="I20" i="88"/>
  <c r="J11" i="88"/>
  <c r="H20" i="88"/>
  <c r="J19" i="86"/>
  <c r="F22" i="24"/>
  <c r="M11" i="85" l="1"/>
  <c r="M12" i="85"/>
  <c r="M10" i="85"/>
  <c r="M14" i="85"/>
  <c r="M15" i="85"/>
  <c r="J19" i="84"/>
  <c r="I16" i="90"/>
  <c r="H16" i="90"/>
  <c r="J11" i="90"/>
  <c r="J12" i="90"/>
  <c r="J13" i="90"/>
  <c r="J14" i="90"/>
  <c r="J15" i="90"/>
  <c r="J10" i="90"/>
  <c r="C16" i="90"/>
  <c r="B16" i="90"/>
  <c r="D15" i="90"/>
  <c r="D14" i="90"/>
  <c r="D13" i="90"/>
  <c r="D12" i="90"/>
  <c r="D11" i="90"/>
  <c r="D10" i="90"/>
  <c r="M16" i="85" l="1"/>
  <c r="D16" i="90"/>
  <c r="J16" i="90"/>
  <c r="F16" i="90"/>
  <c r="E16" i="90"/>
  <c r="G15" i="90"/>
  <c r="G14" i="90"/>
  <c r="G13" i="90"/>
  <c r="G12" i="90"/>
  <c r="G11" i="90"/>
  <c r="G10" i="90"/>
  <c r="G16" i="90" l="1"/>
  <c r="G21" i="38"/>
  <c r="G20" i="38"/>
  <c r="G19" i="38"/>
  <c r="G17" i="38"/>
  <c r="G15" i="38"/>
  <c r="G14" i="38"/>
  <c r="G13" i="38"/>
  <c r="G12" i="38"/>
  <c r="G11" i="38"/>
  <c r="G22" i="38" s="1"/>
  <c r="G18" i="38"/>
  <c r="G16" i="38"/>
  <c r="F19" i="86" l="1"/>
  <c r="E19" i="86"/>
  <c r="C19" i="86"/>
  <c r="B19" i="86"/>
  <c r="D22" i="32" l="1"/>
  <c r="C22" i="32"/>
  <c r="B22" i="32"/>
  <c r="E21" i="32"/>
  <c r="E13" i="32"/>
  <c r="E22" i="32" s="1"/>
  <c r="E12" i="32"/>
  <c r="E11" i="32"/>
  <c r="D22" i="24"/>
  <c r="C22" i="24"/>
  <c r="B22" i="24"/>
  <c r="E21" i="24"/>
  <c r="E20" i="24"/>
  <c r="E19" i="24"/>
  <c r="E18" i="24"/>
  <c r="E17" i="24"/>
  <c r="E16" i="24"/>
  <c r="E15" i="24"/>
  <c r="E14" i="24"/>
  <c r="E13" i="24"/>
  <c r="E12" i="24"/>
  <c r="E11" i="24"/>
  <c r="E22" i="24" l="1"/>
  <c r="D15" i="89"/>
  <c r="D14" i="89"/>
  <c r="D13" i="89"/>
  <c r="D12" i="89"/>
  <c r="D11" i="89"/>
  <c r="D10" i="89"/>
  <c r="D17" i="86"/>
  <c r="D16" i="86"/>
  <c r="D15" i="86"/>
  <c r="D14" i="86"/>
  <c r="D13" i="86"/>
  <c r="D12" i="86"/>
  <c r="D11" i="86"/>
  <c r="D10" i="86"/>
  <c r="C16" i="85"/>
  <c r="B16" i="85"/>
  <c r="D15" i="85"/>
  <c r="D14" i="85"/>
  <c r="D13" i="85"/>
  <c r="D12" i="85"/>
  <c r="D11" i="85"/>
  <c r="D10" i="85"/>
  <c r="B16" i="36"/>
  <c r="B16" i="44"/>
  <c r="C13" i="44" s="1"/>
  <c r="C19" i="43"/>
  <c r="B19" i="43"/>
  <c r="D18" i="43"/>
  <c r="D17" i="43"/>
  <c r="D16" i="43"/>
  <c r="D15" i="43"/>
  <c r="D14" i="43"/>
  <c r="D13" i="43"/>
  <c r="D12" i="43"/>
  <c r="D11" i="43"/>
  <c r="D10" i="43"/>
  <c r="C19" i="93"/>
  <c r="B19" i="93"/>
  <c r="D16" i="89" l="1"/>
  <c r="C14" i="36"/>
  <c r="C13" i="36"/>
  <c r="D19" i="86"/>
  <c r="D16" i="85"/>
  <c r="E13" i="85" s="1"/>
  <c r="C11" i="36"/>
  <c r="C12" i="36"/>
  <c r="C15" i="36"/>
  <c r="C10" i="36"/>
  <c r="C10" i="44"/>
  <c r="C14" i="44"/>
  <c r="C11" i="44"/>
  <c r="C15" i="44"/>
  <c r="C12" i="44"/>
  <c r="D19" i="43"/>
  <c r="D19" i="93"/>
  <c r="E11" i="85" l="1"/>
  <c r="E10" i="85"/>
  <c r="E12" i="85"/>
  <c r="E15" i="85"/>
  <c r="E14" i="85"/>
  <c r="C16" i="36"/>
  <c r="C16" i="44"/>
  <c r="J10" i="35"/>
  <c r="B20" i="35"/>
  <c r="B19" i="84"/>
  <c r="E16" i="85" l="1"/>
  <c r="D22" i="38"/>
  <c r="L21" i="38"/>
  <c r="B22" i="38"/>
  <c r="C20" i="91"/>
  <c r="B20" i="91"/>
  <c r="E20" i="91"/>
  <c r="F20" i="91"/>
  <c r="I19" i="91"/>
  <c r="H19" i="91"/>
  <c r="G19" i="91"/>
  <c r="D19" i="91"/>
  <c r="H18" i="91"/>
  <c r="J18" i="91" s="1"/>
  <c r="G18" i="91"/>
  <c r="D18" i="91"/>
  <c r="I17" i="91"/>
  <c r="H17" i="91"/>
  <c r="G17" i="91"/>
  <c r="D17" i="91"/>
  <c r="I16" i="91"/>
  <c r="H16" i="91"/>
  <c r="G16" i="91"/>
  <c r="D16" i="91"/>
  <c r="D19" i="87"/>
  <c r="D18" i="87"/>
  <c r="O18" i="87" s="1"/>
  <c r="F20" i="87"/>
  <c r="E20" i="87"/>
  <c r="C20" i="87"/>
  <c r="B20" i="87"/>
  <c r="I19" i="87"/>
  <c r="H19" i="87"/>
  <c r="G19" i="87"/>
  <c r="I18" i="87"/>
  <c r="I21" i="5"/>
  <c r="Q17" i="5" s="1"/>
  <c r="J21" i="5"/>
  <c r="Q18" i="5" s="1"/>
  <c r="B20" i="76"/>
  <c r="F18" i="2"/>
  <c r="J22" i="2" s="1"/>
  <c r="E21" i="38" l="1"/>
  <c r="E17" i="38"/>
  <c r="E13" i="38"/>
  <c r="E16" i="38"/>
  <c r="E12" i="38"/>
  <c r="E18" i="38"/>
  <c r="E14" i="38"/>
  <c r="E20" i="38"/>
  <c r="E19" i="38"/>
  <c r="E15" i="38"/>
  <c r="E11" i="38"/>
  <c r="C19" i="38"/>
  <c r="C20" i="38"/>
  <c r="J17" i="91"/>
  <c r="C21" i="38"/>
  <c r="J19" i="91"/>
  <c r="J19" i="87"/>
  <c r="J16" i="91"/>
  <c r="E22" i="38" l="1"/>
  <c r="K10" i="5"/>
  <c r="K19" i="5" l="1"/>
  <c r="F15" i="4"/>
  <c r="F14" i="4"/>
  <c r="F13" i="4"/>
  <c r="F12" i="4"/>
  <c r="F11" i="4"/>
  <c r="F10" i="4"/>
  <c r="H10" i="4" l="1"/>
  <c r="F16" i="4"/>
  <c r="C17" i="26"/>
  <c r="C17" i="4" l="1"/>
  <c r="E17" i="4"/>
  <c r="B17" i="4"/>
  <c r="F17" i="4" s="1"/>
  <c r="D17" i="4"/>
  <c r="D16" i="36"/>
  <c r="L12" i="38" l="1"/>
  <c r="L11" i="38"/>
  <c r="G16" i="13"/>
  <c r="B16" i="13"/>
  <c r="K12" i="78"/>
  <c r="K13" i="78"/>
  <c r="K14" i="78"/>
  <c r="K15" i="78"/>
  <c r="K16" i="78"/>
  <c r="K17" i="78"/>
  <c r="K18" i="78"/>
  <c r="K19" i="78"/>
  <c r="K20" i="78"/>
  <c r="I17" i="26" l="1"/>
  <c r="H17" i="26"/>
  <c r="E17" i="26"/>
  <c r="I19" i="93" l="1"/>
  <c r="H19" i="93"/>
  <c r="F19" i="93"/>
  <c r="E19" i="93"/>
  <c r="J18" i="93"/>
  <c r="J17" i="93"/>
  <c r="J16" i="93"/>
  <c r="J15" i="93"/>
  <c r="J14" i="93"/>
  <c r="J13" i="93"/>
  <c r="J12" i="93"/>
  <c r="J11" i="93"/>
  <c r="J10" i="93"/>
  <c r="D15" i="91"/>
  <c r="D14" i="91"/>
  <c r="D13" i="91"/>
  <c r="D12" i="91"/>
  <c r="D11" i="91"/>
  <c r="G15" i="91"/>
  <c r="G14" i="91"/>
  <c r="G13" i="91"/>
  <c r="G12" i="91"/>
  <c r="G11" i="91"/>
  <c r="D20" i="91" l="1"/>
  <c r="G20" i="91"/>
  <c r="J19" i="93"/>
  <c r="G19" i="93"/>
  <c r="F16" i="89" l="1"/>
  <c r="E16" i="89"/>
  <c r="G15" i="89"/>
  <c r="G14" i="89"/>
  <c r="G13" i="89"/>
  <c r="G12" i="89"/>
  <c r="G11" i="89"/>
  <c r="G10" i="89"/>
  <c r="G16" i="85"/>
  <c r="F16" i="85"/>
  <c r="H15" i="85"/>
  <c r="H14" i="85"/>
  <c r="H13" i="85"/>
  <c r="H12" i="85"/>
  <c r="H11" i="85"/>
  <c r="H10" i="85"/>
  <c r="F22" i="83"/>
  <c r="B22" i="83"/>
  <c r="F20" i="76"/>
  <c r="J16" i="38"/>
  <c r="D16" i="44"/>
  <c r="F19" i="43"/>
  <c r="E19" i="43"/>
  <c r="G18" i="43"/>
  <c r="G17" i="43"/>
  <c r="G16" i="43"/>
  <c r="G15" i="43"/>
  <c r="G14" i="43"/>
  <c r="G13" i="43"/>
  <c r="G12" i="43"/>
  <c r="G11" i="43"/>
  <c r="G10" i="43"/>
  <c r="E10" i="44" l="1"/>
  <c r="E14" i="44"/>
  <c r="E11" i="44"/>
  <c r="E15" i="44"/>
  <c r="E12" i="44"/>
  <c r="E13" i="44"/>
  <c r="K21" i="38"/>
  <c r="E11" i="36"/>
  <c r="E10" i="36"/>
  <c r="E14" i="36"/>
  <c r="E15" i="36"/>
  <c r="E13" i="36"/>
  <c r="E12" i="36"/>
  <c r="G12" i="76"/>
  <c r="G13" i="76"/>
  <c r="G19" i="76"/>
  <c r="G11" i="76"/>
  <c r="G18" i="76"/>
  <c r="G17" i="76"/>
  <c r="G16" i="76"/>
  <c r="G15" i="76"/>
  <c r="G14" i="76"/>
  <c r="C14" i="38"/>
  <c r="C13" i="38"/>
  <c r="C18" i="38"/>
  <c r="C15" i="38"/>
  <c r="C12" i="38"/>
  <c r="C11" i="38"/>
  <c r="C17" i="38"/>
  <c r="C16" i="38"/>
  <c r="C18" i="83"/>
  <c r="C15" i="83"/>
  <c r="C17" i="83"/>
  <c r="C16" i="83"/>
  <c r="C14" i="83"/>
  <c r="C21" i="83"/>
  <c r="C13" i="83"/>
  <c r="C20" i="83"/>
  <c r="C12" i="83"/>
  <c r="C19" i="83"/>
  <c r="C11" i="83"/>
  <c r="G14" i="83"/>
  <c r="G21" i="83"/>
  <c r="G13" i="83"/>
  <c r="G19" i="83"/>
  <c r="G20" i="83"/>
  <c r="G12" i="83"/>
  <c r="G11" i="83"/>
  <c r="G18" i="83"/>
  <c r="G17" i="83"/>
  <c r="G16" i="83"/>
  <c r="G15" i="83"/>
  <c r="C13" i="76"/>
  <c r="C12" i="76"/>
  <c r="C19" i="76"/>
  <c r="C11" i="76"/>
  <c r="C17" i="76"/>
  <c r="C18" i="76"/>
  <c r="C14" i="76"/>
  <c r="C16" i="76"/>
  <c r="C15" i="76"/>
  <c r="H16" i="85"/>
  <c r="I12" i="85" s="1"/>
  <c r="G19" i="43"/>
  <c r="G16" i="89"/>
  <c r="K16" i="76"/>
  <c r="C20" i="76" l="1"/>
  <c r="C22" i="38"/>
  <c r="K15" i="38"/>
  <c r="K13" i="76"/>
  <c r="K12" i="38"/>
  <c r="K18" i="38"/>
  <c r="K17" i="38"/>
  <c r="K13" i="38"/>
  <c r="K14" i="76"/>
  <c r="I13" i="85"/>
  <c r="I10" i="85"/>
  <c r="K11" i="38"/>
  <c r="I14" i="85"/>
  <c r="K17" i="76"/>
  <c r="K19" i="38"/>
  <c r="K12" i="76"/>
  <c r="I15" i="85"/>
  <c r="K14" i="38"/>
  <c r="I11" i="85"/>
  <c r="K19" i="76"/>
  <c r="K15" i="76"/>
  <c r="K11" i="76"/>
  <c r="K18" i="76"/>
  <c r="K20" i="38"/>
  <c r="K16" i="38"/>
  <c r="I21" i="38"/>
  <c r="H22" i="83"/>
  <c r="K22" i="38" l="1"/>
  <c r="L21" i="83"/>
  <c r="K22" i="54"/>
  <c r="L19" i="38"/>
  <c r="G22" i="83" l="1"/>
  <c r="C22" i="83"/>
  <c r="I16" i="32" l="1"/>
  <c r="I12" i="32"/>
  <c r="L18" i="76" l="1"/>
  <c r="H20" i="76"/>
  <c r="L19" i="76"/>
  <c r="I19" i="76" l="1"/>
  <c r="G20" i="76"/>
  <c r="E19" i="76"/>
  <c r="J10" i="26" l="1"/>
  <c r="D42" i="26" s="1"/>
  <c r="G10" i="26"/>
  <c r="D10" i="26"/>
  <c r="C42" i="26" l="1"/>
  <c r="B21" i="78" l="1"/>
  <c r="J11" i="35"/>
  <c r="J13" i="35"/>
  <c r="J14" i="35"/>
  <c r="J15" i="35"/>
  <c r="J16" i="35"/>
  <c r="J17" i="35"/>
  <c r="J18" i="35"/>
  <c r="J19" i="35"/>
  <c r="C20" i="35"/>
  <c r="D20" i="35"/>
  <c r="E20" i="35"/>
  <c r="F20" i="35"/>
  <c r="I20" i="35"/>
  <c r="F16" i="36"/>
  <c r="J20" i="35" l="1"/>
  <c r="G12" i="36"/>
  <c r="G15" i="36"/>
  <c r="G10" i="36"/>
  <c r="G14" i="36"/>
  <c r="G11" i="36"/>
  <c r="G13" i="36"/>
  <c r="P13" i="54"/>
  <c r="K21" i="54"/>
  <c r="K20" i="54"/>
  <c r="K19" i="54"/>
  <c r="J21" i="54"/>
  <c r="J20" i="54"/>
  <c r="J19" i="54"/>
  <c r="E16" i="36" l="1"/>
  <c r="G16" i="36"/>
  <c r="L18" i="83"/>
  <c r="L19" i="83"/>
  <c r="L20" i="83"/>
  <c r="I21" i="32" l="1"/>
  <c r="F48" i="32" s="1"/>
  <c r="I20" i="32"/>
  <c r="F49" i="32" s="1"/>
  <c r="I19" i="32"/>
  <c r="F50" i="32" s="1"/>
  <c r="I18" i="32"/>
  <c r="F51" i="32" s="1"/>
  <c r="I17" i="32"/>
  <c r="F52" i="32" s="1"/>
  <c r="F53" i="32"/>
  <c r="I15" i="32"/>
  <c r="F54" i="32" s="1"/>
  <c r="I14" i="32"/>
  <c r="F55" i="32" s="1"/>
  <c r="I13" i="32"/>
  <c r="F56" i="32" s="1"/>
  <c r="F57" i="32"/>
  <c r="I11" i="32"/>
  <c r="F58" i="32" l="1"/>
  <c r="F59" i="32" s="1"/>
  <c r="I22" i="32"/>
  <c r="G11" i="87" l="1"/>
  <c r="G12" i="87"/>
  <c r="G13" i="87"/>
  <c r="G14" i="87"/>
  <c r="G15" i="87"/>
  <c r="G16" i="87"/>
  <c r="G17" i="87"/>
  <c r="G18" i="87"/>
  <c r="G20" i="87" l="1"/>
  <c r="F17" i="2"/>
  <c r="J21" i="2" s="1"/>
  <c r="E18" i="83" l="1"/>
  <c r="E19" i="83"/>
  <c r="E20" i="83"/>
  <c r="E21" i="83"/>
  <c r="C21" i="78" l="1"/>
  <c r="D21" i="78"/>
  <c r="E21" i="78"/>
  <c r="F21" i="78"/>
  <c r="G21" i="78"/>
  <c r="H21" i="78"/>
  <c r="I21" i="78"/>
  <c r="J21" i="78"/>
  <c r="L15" i="76" l="1"/>
  <c r="L11" i="76"/>
  <c r="L12" i="76"/>
  <c r="L13" i="76"/>
  <c r="L14" i="76"/>
  <c r="L16" i="76"/>
  <c r="L17" i="76"/>
  <c r="H13" i="91"/>
  <c r="I13" i="91"/>
  <c r="H14" i="91"/>
  <c r="I14" i="91"/>
  <c r="H15" i="91"/>
  <c r="I15" i="91"/>
  <c r="J10" i="89"/>
  <c r="J11" i="89"/>
  <c r="J12" i="89"/>
  <c r="J13" i="89"/>
  <c r="J14" i="89"/>
  <c r="J15" i="89"/>
  <c r="N11" i="88"/>
  <c r="N12" i="88"/>
  <c r="N14" i="88"/>
  <c r="N15" i="88"/>
  <c r="N16" i="88"/>
  <c r="N17" i="88"/>
  <c r="N18" i="88"/>
  <c r="N19" i="88"/>
  <c r="M13" i="88"/>
  <c r="M14" i="88"/>
  <c r="M15" i="88"/>
  <c r="M16" i="88"/>
  <c r="M17" i="88"/>
  <c r="M18" i="88"/>
  <c r="M19" i="88"/>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J18" i="87" s="1"/>
  <c r="P13" i="87"/>
  <c r="P14" i="87"/>
  <c r="P15" i="87"/>
  <c r="P16" i="87"/>
  <c r="P17" i="87"/>
  <c r="P18" i="87"/>
  <c r="D13" i="87"/>
  <c r="O13" i="87" s="1"/>
  <c r="O14" i="87"/>
  <c r="O15" i="87"/>
  <c r="D16" i="87"/>
  <c r="O16" i="87" s="1"/>
  <c r="D17" i="87"/>
  <c r="O17" i="87" s="1"/>
  <c r="O10" i="86"/>
  <c r="O12" i="86"/>
  <c r="O13" i="86"/>
  <c r="O14" i="86"/>
  <c r="O15" i="86"/>
  <c r="O16" i="86"/>
  <c r="N10" i="86"/>
  <c r="N13" i="86"/>
  <c r="N15" i="86"/>
  <c r="N16" i="86"/>
  <c r="N17" i="86"/>
  <c r="N14" i="86"/>
  <c r="N12" i="86"/>
  <c r="O9" i="86"/>
  <c r="N9" i="86"/>
  <c r="Q11" i="85"/>
  <c r="Q12" i="85"/>
  <c r="Q13" i="85"/>
  <c r="Q14" i="85"/>
  <c r="Q15" i="85"/>
  <c r="N11" i="84"/>
  <c r="N12" i="84"/>
  <c r="N13" i="84"/>
  <c r="N14" i="84"/>
  <c r="M12" i="84"/>
  <c r="M13" i="84"/>
  <c r="M14" i="84"/>
  <c r="M15" i="84"/>
  <c r="M17" i="84"/>
  <c r="M18" i="84"/>
  <c r="F19" i="84"/>
  <c r="E19" i="84"/>
  <c r="C19" i="84"/>
  <c r="M13" i="13"/>
  <c r="D11" i="26"/>
  <c r="D12" i="26"/>
  <c r="B44" i="26" s="1"/>
  <c r="D13" i="26"/>
  <c r="B45" i="26" s="1"/>
  <c r="D14" i="26"/>
  <c r="B46" i="26" s="1"/>
  <c r="D15" i="26"/>
  <c r="B47" i="26" s="1"/>
  <c r="D16" i="26"/>
  <c r="B48" i="26" s="1"/>
  <c r="L11" i="83"/>
  <c r="F15" i="2"/>
  <c r="J19" i="2" s="1"/>
  <c r="F12" i="2"/>
  <c r="J16" i="2" s="1"/>
  <c r="O15" i="35"/>
  <c r="P14" i="35"/>
  <c r="M10" i="13"/>
  <c r="E16" i="13"/>
  <c r="N13" i="13" s="1"/>
  <c r="F16" i="44"/>
  <c r="J12" i="43"/>
  <c r="H19" i="43"/>
  <c r="H22" i="32"/>
  <c r="H22" i="24"/>
  <c r="E15" i="83"/>
  <c r="L17" i="83"/>
  <c r="L16" i="83"/>
  <c r="L15" i="83"/>
  <c r="L14" i="83"/>
  <c r="L13" i="83"/>
  <c r="L12" i="83"/>
  <c r="P12" i="35"/>
  <c r="I11" i="24"/>
  <c r="F58" i="24" s="1"/>
  <c r="I12" i="24"/>
  <c r="F57" i="24" s="1"/>
  <c r="I13" i="24"/>
  <c r="F56" i="24" s="1"/>
  <c r="I14" i="24"/>
  <c r="F55" i="24" s="1"/>
  <c r="I15" i="24"/>
  <c r="F54" i="24" s="1"/>
  <c r="I16" i="24"/>
  <c r="F53" i="24" s="1"/>
  <c r="I17" i="24"/>
  <c r="F52" i="24" s="1"/>
  <c r="I18" i="24"/>
  <c r="F51" i="24" s="1"/>
  <c r="I19" i="24"/>
  <c r="F50" i="24" s="1"/>
  <c r="I20" i="24"/>
  <c r="F49" i="24" s="1"/>
  <c r="I21" i="24"/>
  <c r="G22" i="24"/>
  <c r="L13" i="38"/>
  <c r="L14" i="38"/>
  <c r="L15" i="38"/>
  <c r="L16" i="38"/>
  <c r="L17" i="38"/>
  <c r="L18" i="38"/>
  <c r="B23" i="54"/>
  <c r="P13" i="35"/>
  <c r="G22" i="32"/>
  <c r="F22" i="32"/>
  <c r="J12" i="4"/>
  <c r="P10" i="35"/>
  <c r="I19" i="43"/>
  <c r="J18" i="43"/>
  <c r="J17" i="43"/>
  <c r="J16" i="43"/>
  <c r="J15" i="43"/>
  <c r="J14" i="43"/>
  <c r="J13" i="43"/>
  <c r="J11" i="43"/>
  <c r="J10" i="43"/>
  <c r="N10" i="13"/>
  <c r="K20" i="80"/>
  <c r="K19" i="80"/>
  <c r="K18" i="80"/>
  <c r="K17" i="80"/>
  <c r="K16" i="80"/>
  <c r="K15" i="80"/>
  <c r="K14" i="80"/>
  <c r="K13" i="80"/>
  <c r="K12" i="80"/>
  <c r="E11" i="76"/>
  <c r="I14" i="76"/>
  <c r="G11" i="26"/>
  <c r="G12" i="26"/>
  <c r="C44" i="26" s="1"/>
  <c r="G13" i="26"/>
  <c r="C45" i="26" s="1"/>
  <c r="G14" i="26"/>
  <c r="C46" i="26" s="1"/>
  <c r="G15" i="26"/>
  <c r="C47" i="26" s="1"/>
  <c r="G16" i="26"/>
  <c r="C48" i="26" s="1"/>
  <c r="J16" i="26"/>
  <c r="D48" i="26" s="1"/>
  <c r="J15" i="26"/>
  <c r="D47" i="26" s="1"/>
  <c r="J14" i="26"/>
  <c r="D46" i="26" s="1"/>
  <c r="J13" i="26"/>
  <c r="D45" i="26" s="1"/>
  <c r="J12" i="26"/>
  <c r="D44" i="26" s="1"/>
  <c r="J11" i="26"/>
  <c r="I12" i="38"/>
  <c r="D23" i="55"/>
  <c r="C23" i="55"/>
  <c r="E23" i="55"/>
  <c r="F23" i="55"/>
  <c r="G23" i="55"/>
  <c r="H23" i="55"/>
  <c r="I23" i="55"/>
  <c r="F11" i="2"/>
  <c r="J15" i="2" s="1"/>
  <c r="F13" i="2"/>
  <c r="J17" i="2" s="1"/>
  <c r="F14" i="2"/>
  <c r="J18" i="2" s="1"/>
  <c r="F16" i="2"/>
  <c r="J20" i="2" s="1"/>
  <c r="F10" i="2"/>
  <c r="Q10" i="5"/>
  <c r="C16" i="13"/>
  <c r="N11" i="13" s="1"/>
  <c r="D16" i="13"/>
  <c r="N12" i="13" s="1"/>
  <c r="F16" i="13"/>
  <c r="N14" i="13" s="1"/>
  <c r="N15" i="13"/>
  <c r="D23" i="54"/>
  <c r="Q14" i="5"/>
  <c r="P17" i="35"/>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J13" i="54"/>
  <c r="K12" i="54"/>
  <c r="O11" i="35"/>
  <c r="O12" i="35"/>
  <c r="O14" i="35"/>
  <c r="O16" i="35"/>
  <c r="P16" i="35"/>
  <c r="P15" i="35"/>
  <c r="J15" i="4"/>
  <c r="J17" i="4"/>
  <c r="J18" i="4"/>
  <c r="J13" i="4"/>
  <c r="M15" i="13"/>
  <c r="M14" i="13"/>
  <c r="M12" i="13"/>
  <c r="M11" i="13"/>
  <c r="Q15" i="5"/>
  <c r="Q13" i="5"/>
  <c r="Q12" i="5"/>
  <c r="Q11" i="5"/>
  <c r="K21" i="80" l="1"/>
  <c r="F19" i="2"/>
  <c r="L22" i="38"/>
  <c r="M21" i="38" s="1"/>
  <c r="J16" i="89"/>
  <c r="E16" i="44"/>
  <c r="G14" i="44"/>
  <c r="G10" i="44"/>
  <c r="G13" i="44"/>
  <c r="G11" i="44"/>
  <c r="G12" i="44"/>
  <c r="G15" i="44"/>
  <c r="C20" i="2"/>
  <c r="E20" i="2"/>
  <c r="D20" i="2"/>
  <c r="B20" i="2"/>
  <c r="I20" i="91"/>
  <c r="H20" i="91"/>
  <c r="J11" i="87"/>
  <c r="I20" i="87"/>
  <c r="H20" i="87"/>
  <c r="O11" i="86"/>
  <c r="N10" i="84"/>
  <c r="N19" i="84" s="1"/>
  <c r="H10" i="2"/>
  <c r="D20" i="87"/>
  <c r="G17" i="26"/>
  <c r="L22" i="83"/>
  <c r="K23" i="55"/>
  <c r="J22" i="83"/>
  <c r="J17" i="26"/>
  <c r="L20" i="76"/>
  <c r="C43" i="26"/>
  <c r="C49" i="26" s="1"/>
  <c r="B43" i="26"/>
  <c r="B49" i="26" s="1"/>
  <c r="D17" i="26"/>
  <c r="J14" i="2"/>
  <c r="J23" i="2" s="1"/>
  <c r="N16" i="13"/>
  <c r="M16" i="13"/>
  <c r="I11" i="83"/>
  <c r="I18" i="83"/>
  <c r="I19" i="83"/>
  <c r="I20" i="83"/>
  <c r="I21" i="83"/>
  <c r="I19" i="38"/>
  <c r="J13" i="91"/>
  <c r="J17" i="87"/>
  <c r="I13" i="83"/>
  <c r="I16" i="83"/>
  <c r="I17" i="83"/>
  <c r="I15" i="83"/>
  <c r="E11" i="83"/>
  <c r="J23" i="54"/>
  <c r="L22" i="54" s="1"/>
  <c r="N10" i="4"/>
  <c r="D43" i="26"/>
  <c r="K21" i="78"/>
  <c r="I14" i="38"/>
  <c r="I15" i="38"/>
  <c r="I17" i="38"/>
  <c r="I16" i="38"/>
  <c r="I18" i="38"/>
  <c r="I11" i="38"/>
  <c r="O13" i="35"/>
  <c r="J14" i="91"/>
  <c r="N13" i="88"/>
  <c r="N20" i="88" s="1"/>
  <c r="D20" i="88"/>
  <c r="E13" i="76"/>
  <c r="E15" i="76"/>
  <c r="J12" i="87"/>
  <c r="Q16" i="85"/>
  <c r="O17" i="86"/>
  <c r="O19" i="86" s="1"/>
  <c r="N11" i="86"/>
  <c r="G19" i="84"/>
  <c r="M16" i="84"/>
  <c r="M19" i="84" s="1"/>
  <c r="D19" i="84"/>
  <c r="I12" i="83"/>
  <c r="I14" i="83"/>
  <c r="J23" i="55"/>
  <c r="L12" i="55" s="1"/>
  <c r="K23" i="54"/>
  <c r="J14" i="4"/>
  <c r="H16" i="13"/>
  <c r="J19" i="43"/>
  <c r="P12" i="87"/>
  <c r="J13" i="87"/>
  <c r="J16" i="87"/>
  <c r="J15" i="91"/>
  <c r="J17" i="88"/>
  <c r="M12" i="88"/>
  <c r="M20" i="88" s="1"/>
  <c r="J18" i="88"/>
  <c r="J14" i="87"/>
  <c r="J15" i="87"/>
  <c r="E12" i="83"/>
  <c r="E16" i="83"/>
  <c r="E13" i="83"/>
  <c r="E17" i="83"/>
  <c r="E14" i="83"/>
  <c r="E16" i="76"/>
  <c r="E17" i="76"/>
  <c r="I13" i="38"/>
  <c r="I20" i="38"/>
  <c r="I22" i="24"/>
  <c r="G20" i="88"/>
  <c r="I16" i="76"/>
  <c r="I15" i="76"/>
  <c r="I12" i="76"/>
  <c r="I17" i="76"/>
  <c r="I11" i="76"/>
  <c r="E14" i="76"/>
  <c r="E18" i="76"/>
  <c r="I13" i="76"/>
  <c r="I18" i="76"/>
  <c r="E12" i="76"/>
  <c r="O10" i="35"/>
  <c r="J20" i="88" l="1"/>
  <c r="M22" i="55"/>
  <c r="M15" i="55"/>
  <c r="M14" i="55"/>
  <c r="R14" i="55" s="1"/>
  <c r="M19" i="55"/>
  <c r="M18" i="55"/>
  <c r="M17" i="55"/>
  <c r="R17" i="55" s="1"/>
  <c r="M16" i="55"/>
  <c r="R16" i="55" s="1"/>
  <c r="M21" i="55"/>
  <c r="M20" i="55"/>
  <c r="M12" i="55"/>
  <c r="R12" i="55" s="1"/>
  <c r="M13" i="55"/>
  <c r="R13" i="55" s="1"/>
  <c r="L19" i="55"/>
  <c r="L20" i="55"/>
  <c r="L14" i="55"/>
  <c r="Q14" i="55" s="1"/>
  <c r="L22" i="55"/>
  <c r="L17" i="55"/>
  <c r="Q17" i="55" s="1"/>
  <c r="L13" i="55"/>
  <c r="Q13" i="55" s="1"/>
  <c r="L18" i="55"/>
  <c r="Q18" i="55" s="1"/>
  <c r="L16" i="55"/>
  <c r="L15" i="55"/>
  <c r="Q15" i="55" s="1"/>
  <c r="L21" i="55"/>
  <c r="E24" i="55"/>
  <c r="R18" i="55"/>
  <c r="R15" i="55"/>
  <c r="F20" i="2"/>
  <c r="I22" i="38"/>
  <c r="G16" i="44"/>
  <c r="E20" i="76"/>
  <c r="J20" i="87"/>
  <c r="K11" i="83"/>
  <c r="I16" i="85"/>
  <c r="M19" i="76"/>
  <c r="C51" i="26"/>
  <c r="I22" i="83"/>
  <c r="E22" i="83"/>
  <c r="M22" i="54"/>
  <c r="I24" i="54"/>
  <c r="L15" i="54"/>
  <c r="Q15" i="54" s="1"/>
  <c r="M14" i="38"/>
  <c r="B51" i="26"/>
  <c r="I20" i="76"/>
  <c r="M20" i="54"/>
  <c r="M19" i="54"/>
  <c r="M21" i="54"/>
  <c r="L20" i="54"/>
  <c r="L19" i="54"/>
  <c r="L21" i="54"/>
  <c r="M18" i="83"/>
  <c r="M19" i="83"/>
  <c r="M20" i="83"/>
  <c r="M21" i="83"/>
  <c r="K14" i="83"/>
  <c r="K18" i="83"/>
  <c r="K19" i="83"/>
  <c r="K20" i="83"/>
  <c r="K21" i="83"/>
  <c r="K16" i="83"/>
  <c r="K12" i="83"/>
  <c r="M11" i="83"/>
  <c r="K13" i="83"/>
  <c r="K17" i="83"/>
  <c r="K15" i="83"/>
  <c r="E24" i="54"/>
  <c r="L16" i="54"/>
  <c r="Q16" i="54" s="1"/>
  <c r="H24" i="55"/>
  <c r="M13" i="76"/>
  <c r="D49" i="26"/>
  <c r="D51" i="26" s="1"/>
  <c r="F24" i="55"/>
  <c r="M10" i="4"/>
  <c r="M12" i="83"/>
  <c r="G24" i="55"/>
  <c r="B24" i="55"/>
  <c r="C24" i="55"/>
  <c r="B24" i="54"/>
  <c r="D24" i="54"/>
  <c r="H24" i="54"/>
  <c r="L14" i="54"/>
  <c r="Q14" i="54" s="1"/>
  <c r="L12" i="54"/>
  <c r="L10" i="4"/>
  <c r="K10" i="4"/>
  <c r="D24" i="55"/>
  <c r="M14" i="83"/>
  <c r="M17" i="83"/>
  <c r="M13" i="83"/>
  <c r="F24" i="54"/>
  <c r="L18" i="54"/>
  <c r="Q18" i="54" s="1"/>
  <c r="L17" i="54"/>
  <c r="Q17" i="54" s="1"/>
  <c r="L13" i="54"/>
  <c r="Q13" i="54" s="1"/>
  <c r="M15" i="38"/>
  <c r="M20" i="38"/>
  <c r="M12" i="38"/>
  <c r="M13" i="38"/>
  <c r="M19" i="38"/>
  <c r="M17" i="38"/>
  <c r="M11" i="38"/>
  <c r="M16" i="38"/>
  <c r="M18" i="38"/>
  <c r="R16" i="85"/>
  <c r="R10" i="85"/>
  <c r="R11" i="85"/>
  <c r="R15" i="85"/>
  <c r="M16" i="83"/>
  <c r="M15" i="83"/>
  <c r="I24" i="55"/>
  <c r="Q16" i="55"/>
  <c r="Q12" i="55"/>
  <c r="C24" i="54"/>
  <c r="M16" i="54"/>
  <c r="R16" i="54" s="1"/>
  <c r="M12" i="54"/>
  <c r="R12" i="54" s="1"/>
  <c r="M15" i="54"/>
  <c r="R15" i="54" s="1"/>
  <c r="M17" i="54"/>
  <c r="R17" i="54" s="1"/>
  <c r="M18" i="54"/>
  <c r="R18" i="54" s="1"/>
  <c r="G24" i="54"/>
  <c r="M14" i="54"/>
  <c r="R14" i="54" s="1"/>
  <c r="M13" i="54"/>
  <c r="R13" i="54" s="1"/>
  <c r="R12" i="85"/>
  <c r="R14" i="85"/>
  <c r="R13" i="85"/>
  <c r="M15" i="76"/>
  <c r="M12" i="76"/>
  <c r="M14" i="76"/>
  <c r="M16" i="76"/>
  <c r="M17" i="76"/>
  <c r="M11" i="76"/>
  <c r="M18" i="76"/>
  <c r="M23" i="55" l="1"/>
  <c r="M22" i="38"/>
  <c r="K20" i="76"/>
  <c r="K22" i="83"/>
  <c r="M22" i="83"/>
  <c r="Q19" i="54"/>
  <c r="M20" i="76"/>
  <c r="Q19" i="55"/>
  <c r="Q20" i="55" s="1"/>
  <c r="R19" i="55"/>
  <c r="R20" i="55" s="1"/>
  <c r="R19" i="54"/>
  <c r="R20" i="54" s="1"/>
  <c r="Q12" i="54"/>
  <c r="L23" i="54"/>
  <c r="J24" i="54"/>
  <c r="O10" i="4"/>
  <c r="K24" i="55"/>
  <c r="J24" i="55"/>
  <c r="L23" i="55"/>
  <c r="K24" i="54"/>
  <c r="M23" i="54"/>
  <c r="P11" i="35"/>
  <c r="P18" i="35" s="1"/>
  <c r="Q20" i="54" l="1"/>
  <c r="O17" i="35"/>
  <c r="O18" i="35" s="1"/>
  <c r="K20" i="5"/>
  <c r="P18" i="5" s="1"/>
  <c r="K12" i="5"/>
  <c r="P12" i="5" s="1"/>
  <c r="K14" i="5"/>
  <c r="P14" i="5" s="1"/>
  <c r="K17" i="5"/>
  <c r="K15" i="5"/>
  <c r="P15" i="5" s="1"/>
  <c r="K16" i="5"/>
  <c r="P16" i="5" s="1"/>
  <c r="K13" i="5"/>
  <c r="P13" i="5" s="1"/>
  <c r="K11" i="5"/>
  <c r="H21" i="5"/>
  <c r="Q16" i="5" s="1"/>
  <c r="K18" i="5"/>
  <c r="K21" i="5" l="1"/>
  <c r="P17" i="5"/>
  <c r="P20" i="5"/>
  <c r="Q20" i="5"/>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<sst xmlns="http://schemas.openxmlformats.org/spreadsheetml/2006/main" count="1742" uniqueCount="634">
  <si>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</si>
  <si>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</si>
  <si>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</si>
  <si>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</si>
  <si>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</si>
  <si>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</si>
  <si>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</si>
  <si>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</si>
  <si>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</si>
  <si>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</si>
  <si>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</si>
  <si>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</si>
  <si>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</si>
  <si>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</si>
  <si>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</si>
  <si>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</si>
  <si>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</si>
  <si>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</si>
  <si>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</si>
  <si>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</si>
  <si>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</si>
  <si>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</si>
  <si>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</si>
  <si>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</si>
  <si>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</si>
  <si>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</si>
  <si>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</si>
  <si>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</si>
  <si>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</si>
  <si>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</si>
  <si>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</si>
  <si>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</si>
  <si>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</si>
  <si>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</si>
  <si>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</si>
  <si>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</si>
  <si>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</si>
  <si>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</si>
  <si>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</si>
  <si>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</si>
  <si>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</si>
  <si>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</si>
  <si>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</si>
  <si>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</si>
  <si>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</si>
  <si>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</si>
  <si>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</si>
  <si>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</si>
  <si>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</si>
  <si>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</si>
  <si>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</si>
  <si>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</si>
  <si>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</si>
  <si>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</si>
  <si>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</si>
  <si>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</si>
  <si>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</si>
  <si>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</si>
  <si>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</si>
  <si>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</si>
  <si>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</si>
  <si>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</si>
  <si>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</si>
  <si>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</si>
  <si>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</si>
  <si>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</si>
  <si>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</si>
  <si>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</si>
  <si>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</si>
  <si>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</si>
  <si>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</si>
  <si>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</si>
  <si>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</si>
  <si>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</si>
  <si>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</si>
  <si>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</si>
  <si>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</si>
  <si>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</si>
  <si>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</si>
  <si>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</si>
  <si>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</si>
  <si>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</si>
  <si>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</si>
  <si>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</si>
  <si>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</si>
  <si>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</si>
  <si>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</si>
  <si>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</si>
  <si>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</si>
  <si>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</si>
  <si>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</si>
  <si>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</si>
  <si>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</si>
  <si>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</si>
  <si>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</si>
  <si>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</si>
  <si>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</si>
  <si>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</si>
  <si>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</si>
  <si>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</si>
  <si>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</si>
  <si>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</si>
  <si>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</si>
  <si>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</si>
  <si>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</si>
  <si>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</si>
  <si>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</si>
  <si>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</si>
  <si>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</si>
  <si>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</si>
  <si>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</si>
  <si>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</si>
  <si>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</si>
  <si>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</si>
  <si>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</si>
  <si>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</si>
  <si>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</si>
  <si>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</si>
  <si>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</si>
  <si>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</si>
  <si>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</si>
  <si>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</si>
  <si>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</si>
  <si>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</si>
  <si>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</si>
  <si>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</si>
  <si>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</si>
  <si>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</si>
  <si>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</si>
  <si>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</si>
  <si>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</si>
  <si>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</si>
  <si>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</si>
  <si>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</si>
  <si>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</si>
  <si>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</si>
  <si>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</si>
  <si>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</si>
  <si>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</si>
  <si>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</si>
  <si>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</si>
  <si>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</si>
  <si>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</si>
  <si>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</si>
  <si>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</si>
  <si>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</si>
  <si>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</si>
  <si>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</si>
  <si>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</si>
  <si>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</si>
  <si>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</si>
  <si>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</si>
  <si>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</si>
  <si>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</si>
  <si>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</si>
  <si>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</si>
  <si>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</si>
  <si>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</si>
  <si>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</si>
  <si>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</si>
  <si>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</si>
  <si>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</si>
  <si>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</si>
  <si>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</si>
  <si>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</si>
  <si>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</si>
  <si>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</si>
  <si>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</si>
  <si>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</si>
  <si>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</si>
  <si>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</si>
  <si>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</si>
  <si>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</si>
  <si>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</si>
  <si>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</si>
  <si>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</si>
  <si>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</si>
  <si>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</si>
  <si>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</si>
  <si>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</si>
  <si>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</si>
  <si>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</si>
  <si>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</si>
  <si>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</si>
  <si>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</si>
  <si>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</si>
  <si>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</si>
  <si>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</si>
  <si>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</si>
  <si>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</si>
  <si>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</si>
  <si>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</si>
  <si>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</si>
  <si>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</si>
  <si>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</si>
  <si>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</si>
  <si>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</si>
  <si>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</si>
  <si>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</si>
  <si>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</si>
  <si>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</si>
  <si>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</si>
  <si>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</si>
  <si>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</si>
  <si>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</si>
  <si>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</si>
  <si>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</si>
  <si>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</si>
  <si>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</si>
  <si>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</si>
  <si>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</si>
  <si>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</si>
  <si>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</si>
  <si>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</si>
  <si>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</si>
  <si>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</si>
  <si>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</si>
  <si>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</si>
  <si>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</si>
  <si>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</si>
  <si>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</si>
  <si>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</si>
  <si>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</si>
  <si>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</si>
  <si>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</si>
  <si>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</si>
  <si>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</si>
  <si>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</si>
  <si>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</si>
  <si>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</si>
  <si>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</si>
  <si>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</si>
  <si>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</si>
  <si>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</si>
  <si>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</si>
  <si>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</si>
  <si>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</si>
  <si>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</si>
  <si>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</si>
  <si>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</si>
  <si>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</si>
  <si>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</si>
  <si>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</si>
  <si>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</si>
  <si>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</si>
  <si>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</si>
  <si>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</si>
  <si>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</si>
  <si>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</si>
  <si>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</si>
  <si>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</si>
  <si>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</si>
  <si>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</si>
  <si>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</si>
  <si>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</si>
  <si>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</si>
  <si>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</si>
  <si>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</si>
  <si>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</si>
  <si>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</si>
  <si>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</si>
  <si>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</si>
  <si>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</si>
  <si>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</si>
  <si>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</si>
  <si>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</si>
  <si>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</si>
  <si>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</si>
  <si>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</si>
  <si>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</si>
  <si>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</si>
  <si>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</si>
  <si>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</si>
  <si>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</si>
  <si>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</si>
  <si>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</si>
  <si>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</si>
  <si>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</si>
  <si>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</si>
  <si>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</si>
  <si>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</si>
  <si>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</si>
  <si>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</si>
  <si>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</si>
  <si>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</si>
  <si>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</si>
  <si>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</si>
  <si>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</si>
  <si>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</si>
  <si>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</si>
  <si>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</si>
  <si>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</si>
  <si>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</si>
  <si>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</si>
  <si>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</si>
  <si>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</si>
  <si>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</si>
  <si>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</si>
  <si>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</si>
  <si>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</si>
  <si>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</si>
  <si>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</si>
  <si>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</si>
  <si>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</si>
  <si>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</si>
  <si>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</si>
  <si>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</si>
  <si>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</si>
  <si>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</si>
  <si>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</si>
  <si>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</si>
  <si>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</si>
  <si>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</si>
  <si>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</si>
  <si>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</si>
  <si>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</si>
  <si>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</si>
  <si>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</si>
  <si>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</si>
  <si>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</si>
  <si>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</si>
  <si>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</si>
  <si>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</si>
  <si>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</si>
  <si>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</si>
  <si>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</si>
  <si>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</si>
  <si>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</si>
  <si>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</si>
  <si>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</si>
  <si>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</si>
  <si>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</si>
  <si>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</si>
  <si>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</si>
  <si>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</si>
  <si>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</si>
  <si>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</si>
  <si>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</si>
  <si>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</si>
  <si>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</si>
  <si>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</si>
  <si>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</si>
  <si>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</si>
  <si>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</si>
  <si>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</si>
  <si>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</si>
  <si>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</si>
  <si>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</si>
  <si>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</si>
  <si>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</si>
  <si>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</si>
  <si>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</si>
  <si>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</si>
  <si>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</si>
  <si>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</si>
  <si>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</si>
  <si>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</si>
  <si>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</si>
  <si>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</si>
  <si>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</si>
  <si>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</si>
  <si>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</si>
  <si>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</si>
  <si>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</si>
  <si>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</si>
  <si>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</si>
  <si>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</si>
  <si>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</si>
  <si>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</si>
  <si>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</si>
  <si>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</si>
  <si>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</si>
  <si>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</si>
  <si>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</si>
  <si>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</si>
  <si>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</si>
  <si>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</si>
  <si>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</si>
  <si>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</si>
  <si>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</si>
  <si>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</si>
  <si>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</si>
  <si>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</si>
  <si>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</si>
  <si>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</si>
  <si>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</si>
  <si>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</si>
  <si>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</si>
  <si>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</si>
  <si>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</si>
  <si>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</si>
  <si>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</si>
  <si>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</si>
  <si>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</si>
  <si>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</si>
  <si>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</si>
  <si>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</si>
  <si>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</si>
  <si>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</si>
  <si>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</si>
  <si>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</si>
  <si>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DIVORCES BY NATIONALITY OF WIFE AND DURATION MARRIAGE OF WIFE</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</si>
  <si>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</si>
  <si>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(1) No data due to closure of the land border.</t>
  </si>
  <si>
    <t>(1) لا توجد بيانات بسبب اغلاق الحدود البرية.</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</si>
  <si>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</si>
  <si>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</si>
  <si>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</si>
  <si>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</si>
  <si>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</si>
  <si>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</si>
  <si>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0</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</si>
  <si>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</si>
  <si>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</si>
  <si>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</si>
  <si>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</si>
  <si>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</si>
  <si>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</si>
  <si>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</si>
  <si>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</si>
  <si>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r>
      <t>المنفذ البري</t>
    </r>
    <r>
      <rPr>
        <b/>
        <vertAlign val="superscript"/>
        <sz val="12"/>
        <rFont val="Sakkal Majalla"/>
      </rPr>
      <t>(1)</t>
    </r>
  </si>
  <si>
    <t>المنفذ البحري</t>
  </si>
  <si>
    <t>Air Port</t>
  </si>
  <si>
    <r>
      <t>Land</t>
    </r>
    <r>
      <rPr>
        <b/>
        <vertAlign val="superscript"/>
        <sz val="9"/>
        <rFont val="Arial"/>
        <family val="2"/>
      </rPr>
      <t xml:space="preserve">(1) </t>
    </r>
    <r>
      <rPr>
        <b/>
        <sz val="9"/>
        <rFont val="Arial"/>
        <family val="2"/>
      </rPr>
      <t>Port</t>
    </r>
  </si>
  <si>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</si>
  <si>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</si>
  <si>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</si>
  <si>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الربع الرابع، 2020
</t>
    </r>
    <r>
      <rPr>
        <b/>
        <sz val="9"/>
        <rFont val="Calibri"/>
        <family val="2"/>
        <scheme val="minor"/>
      </rPr>
      <t>Fourth Quarter, 2020</t>
    </r>
  </si>
  <si>
    <r>
      <t xml:space="preserve">الربع الرابع، 2020
</t>
    </r>
    <r>
      <rPr>
        <b/>
        <sz val="8"/>
        <rFont val="Calibri"/>
        <family val="2"/>
        <scheme val="minor"/>
      </rPr>
      <t>Fourth Quarter, 2020</t>
    </r>
  </si>
  <si>
    <r>
      <t xml:space="preserve">الربع الرابع، 2020
</t>
    </r>
    <r>
      <rPr>
        <b/>
        <sz val="7.5"/>
        <rFont val="Calibri"/>
        <family val="2"/>
        <scheme val="minor"/>
      </rPr>
      <t>Fourth Quarter, 2020</t>
    </r>
  </si>
  <si>
    <r>
      <t>الربع الرابع، 2020
Fourth</t>
    </r>
    <r>
      <rPr>
        <b/>
        <sz val="8"/>
        <rFont val="Calibri"/>
        <family val="2"/>
        <scheme val="minor"/>
      </rPr>
      <t xml:space="preserve"> Quarter, 2020</t>
    </r>
  </si>
  <si>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</si>
  <si>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</si>
  <si>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</si>
  <si>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</si>
  <si>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The First Quarter, 2021</t>
  </si>
  <si>
    <t>الربع الأول، 2021</t>
  </si>
  <si>
    <r>
      <t xml:space="preserve">فبراير  </t>
    </r>
    <r>
      <rPr>
        <b/>
        <sz val="11"/>
        <rFont val="Sakkal Majalla"/>
      </rPr>
      <t>February</t>
    </r>
    <r>
      <rPr>
        <b/>
        <sz val="12"/>
        <rFont val="Sakkal Majalla"/>
      </rPr>
      <t xml:space="preserve"> 2021 </t>
    </r>
  </si>
  <si>
    <r>
      <t xml:space="preserve">مارس </t>
    </r>
    <r>
      <rPr>
        <b/>
        <sz val="11"/>
        <rFont val="Sakkal Majalla"/>
      </rPr>
      <t>March</t>
    </r>
    <r>
      <rPr>
        <b/>
        <sz val="12"/>
        <rFont val="Sakkal Majalla"/>
      </rPr>
      <t xml:space="preserve"> 2021 </t>
    </r>
  </si>
  <si>
    <r>
      <t xml:space="preserve">يناير   </t>
    </r>
    <r>
      <rPr>
        <b/>
        <sz val="11"/>
        <rFont val="Sakkal Majalla"/>
      </rPr>
      <t>January</t>
    </r>
    <r>
      <rPr>
        <b/>
        <sz val="12"/>
        <rFont val="Sakkal Majalla"/>
      </rPr>
      <t xml:space="preserve"> 2021</t>
    </r>
  </si>
  <si>
    <t xml:space="preserve"> الربع الرابع، 2020 - الربع الأول، 2021</t>
  </si>
  <si>
    <r>
      <t xml:space="preserve">الربع الأول، 2021
</t>
    </r>
    <r>
      <rPr>
        <b/>
        <sz val="9"/>
        <rFont val="Calibri"/>
        <family val="2"/>
        <scheme val="minor"/>
      </rPr>
      <t>Frist Quarter, 2021</t>
    </r>
  </si>
  <si>
    <t>الربع الرابع، 2020 - الربع الأول، 2021</t>
  </si>
  <si>
    <t xml:space="preserve"> The First Quarter, 2021</t>
  </si>
  <si>
    <t xml:space="preserve"> The  First Quarter, 2021</t>
  </si>
  <si>
    <t xml:space="preserve"> The First Quarter, 2020 -  The Fourth Quarter, 2020 -  The First Quarter, 2021</t>
  </si>
  <si>
    <r>
      <t xml:space="preserve">الربع الأول، 2020
</t>
    </r>
    <r>
      <rPr>
        <b/>
        <sz val="8"/>
        <rFont val="Calibri"/>
        <family val="2"/>
        <scheme val="minor"/>
      </rPr>
      <t>First Quarter, 2020</t>
    </r>
  </si>
  <si>
    <r>
      <t xml:space="preserve">الربع الأول، 2021
</t>
    </r>
    <r>
      <rPr>
        <b/>
        <sz val="8"/>
        <rFont val="Calibri"/>
        <family val="2"/>
        <scheme val="minor"/>
      </rPr>
      <t>First Quarter, 2021</t>
    </r>
  </si>
  <si>
    <t xml:space="preserve"> The First Quarter, 2020 - The Fourth Quarter, 2020 -  The First Quarter, 2021</t>
  </si>
  <si>
    <t xml:space="preserve"> الربع الأول، 2020 - الربع الرابع، 2020 -  الربع الأول 2021</t>
  </si>
  <si>
    <t xml:space="preserve"> الربع الأول، 2020 -  الربع الرابع، 2020 -   الربع الأول، 2021</t>
  </si>
  <si>
    <r>
      <t xml:space="preserve">الربع الرابع، 2020
</t>
    </r>
    <r>
      <rPr>
        <b/>
        <sz val="8"/>
        <rFont val="Arial"/>
        <family val="2"/>
      </rPr>
      <t>Fourth Quarter, 2020</t>
    </r>
  </si>
  <si>
    <t xml:space="preserve"> الربع الأول، 2020 - الربع الرابع، 2020 -  الربع الأول، 2021</t>
  </si>
  <si>
    <t>الربع الأول، 2020 - الربع الرابع، 2020 - الربع  الأول، 2021</t>
  </si>
  <si>
    <t xml:space="preserve"> The First Quarter, 2020 - The Fourth Quarter, 2020 - The First Quarter, 2021 </t>
  </si>
  <si>
    <r>
      <t xml:space="preserve">الربع الأول، 2020
</t>
    </r>
    <r>
      <rPr>
        <b/>
        <sz val="9"/>
        <rFont val="Calibri"/>
        <family val="2"/>
        <scheme val="minor"/>
      </rPr>
      <t>First Quarter, 2020</t>
    </r>
  </si>
  <si>
    <r>
      <t xml:space="preserve">الربع الأول، 2021
</t>
    </r>
    <r>
      <rPr>
        <b/>
        <sz val="9"/>
        <rFont val="Calibri"/>
        <family val="2"/>
        <scheme val="minor"/>
      </rPr>
      <t>First Quarter, 2021</t>
    </r>
  </si>
  <si>
    <r>
      <t>الربع الأول، 2021
First</t>
    </r>
    <r>
      <rPr>
        <b/>
        <sz val="8"/>
        <rFont val="Calibri"/>
        <family val="2"/>
        <scheme val="minor"/>
      </rPr>
      <t xml:space="preserve"> Quarter, 2021</t>
    </r>
  </si>
  <si>
    <t xml:space="preserve"> The Fourth Quarter, 2020 -  The First Quarter, 2021</t>
  </si>
  <si>
    <r>
      <t>الربع الأول، 2021
First</t>
    </r>
    <r>
      <rPr>
        <b/>
        <sz val="7.5"/>
        <rFont val="Calibri"/>
        <family val="2"/>
        <scheme val="minor"/>
      </rPr>
      <t xml:space="preserve"> Quarter, 2021</t>
    </r>
  </si>
  <si>
    <r>
      <t xml:space="preserve">الربع الأول، 2021
</t>
    </r>
    <r>
      <rPr>
        <b/>
        <sz val="7.5"/>
        <rFont val="Calibri"/>
        <family val="2"/>
        <scheme val="minor"/>
      </rPr>
      <t>First Quarter, 2021</t>
    </r>
  </si>
  <si>
    <t xml:space="preserve"> The Fourth Quarter, 2020 - The First Quarter, 2021</t>
  </si>
  <si>
    <t>The Fourth Quarter, 2020 - The First Quarter, 2021</t>
  </si>
  <si>
    <r>
      <t>الربع الرابع، 2020
Fourth</t>
    </r>
    <r>
      <rPr>
        <b/>
        <sz val="7.5"/>
        <rFont val="Calibri"/>
        <family val="2"/>
        <scheme val="minor"/>
      </rPr>
      <t xml:space="preserve"> Quarter, 2020</t>
    </r>
  </si>
  <si>
    <t>السكان حسب النوع والفئات العمرية، الربع الأول، 2021</t>
  </si>
  <si>
    <t xml:space="preserve">القادمون حسب المنفذ ومجموعات جنسيات الدول، الربع الرابع، 2020 -  الربع الأول، 2021 </t>
  </si>
  <si>
    <t xml:space="preserve">المغادرون حسب المنفذ ومجموعات جنسيات الدول، الربع الرابع، 2020 -  الربع الأول، 2021 </t>
  </si>
  <si>
    <t xml:space="preserve">عقود الزواج حسب جنسية ومكان إقامة الزوج، الربع الأول، 2020 - الربع الرابع، 2020 - الربع الأول، 2021 </t>
  </si>
  <si>
    <t>عقود الزواج حسب مكان إقامة الزوجة والزوج، الربع الأول، 2021</t>
  </si>
  <si>
    <t xml:space="preserve">عقود الزواج حسب جنسية الزوج، الربع الأول، 2020- الربع الرابع، 2020 - الربع الأول، 2021 </t>
  </si>
  <si>
    <t>عقود الزواج حسب جنسية الزوجة والزوج، الربع الأول، 2021</t>
  </si>
  <si>
    <t>عقود الزواج حسب فئة عمر الزوجة والزوج، الربع الأول، 2021</t>
  </si>
  <si>
    <t xml:space="preserve">إشهادات الطلاق حسب جنسية الزوج، الربع الأول، 2020  - الربع الرابع، 2020 - الربع الأول، 2021 </t>
  </si>
  <si>
    <t>إشهادات الطلاق حسب نوع الطلاق وجنسية الزوج، الربع الأول، 2021</t>
  </si>
  <si>
    <t>إشهادات الطلاق حسب مكان إقامة الزوجة والزوج، الربع الأول، 2021</t>
  </si>
  <si>
    <t>إشهادات الطلاق حسب  جنسية الزوج والفئة العمرية، الربع الرابع، 2020 - الربع الأول، 2021</t>
  </si>
  <si>
    <t>إشهادات الطلاق حسب جنسية الزوجة والفئة العمرية، الربع الرابع، 2020 - الربع الأول، 2021</t>
  </si>
  <si>
    <t>إشهادات الطلاق حسب نوع الطلاق وفئة عمر الزوجة، الربع الأول، 2021</t>
  </si>
  <si>
    <t>إشهادات الطلاق حسب فئة عمر الزوجة والزوج، الربع الأول، 2021</t>
  </si>
  <si>
    <t>إشهادات الطلاق حسب نوع الطلاق ومدة الحياة الزواجية للزوج، الربع الأول، 2021</t>
  </si>
  <si>
    <t>إشهادات الطلاق حسب جنسية الزوجة ومدة الحياة الزواجية للزوجة، الربع الرابع، 2020 - الربع الأول، 2021</t>
  </si>
  <si>
    <t>إشهادات الطلاق حسب نوع الطلاق ومدة الحياة الزواجية للزوجة، الربع الأول،2021</t>
  </si>
  <si>
    <t>المواليد أحياء المسجلون حسب الجنسية والنوع والبلدية، الربع الاول، 2021</t>
  </si>
  <si>
    <t xml:space="preserve">المواليد أحياء المسجلون حسب النوع والجنسية،  الربع الأول، 2020 - الربع الرابع، 2020 -  الربع الأول، 2021 </t>
  </si>
  <si>
    <t>المواليد أحياء المسجلون حسب الجنسية وفئة عمر الأم،  الربع الأول، 2020 - الربع الرابع، 2020 -  الربع الأول، 2021</t>
  </si>
  <si>
    <t>المواليد أحياء المسجلون حسب الجنسية والنوع وفئة عمر الأم،الربع الأول، 2021</t>
  </si>
  <si>
    <t>الوفيات المسجلة حسب الجنسية والنوع والبلدية، الربع الأول، 2021</t>
  </si>
  <si>
    <t>الوفيات المسجلة للقطريين حسب النوع ومكان الوفاة،  الربع الأول، 2020 - الربع الرابع، 2020 -  الربع الأول، 2021</t>
  </si>
  <si>
    <t>وفيات الأطفال الرضع المسجلة حسب النوع والجنسية،  الربع الأول، 2020 - الربع الرابع، 2020 -  الربع الأول، 2021</t>
  </si>
  <si>
    <t>وفيات الأطفال الرضع المسجلة حسب الجنسية والنوع والبلدية، الربع الاول، 2021</t>
  </si>
  <si>
    <t>POPULATION BY GENDER &amp; AGE GROUPS, The First Quarter, 2021</t>
  </si>
  <si>
    <t>MARRIAGES BY NATIONALITY AND PLACE OF HUSBAND'S RESIDENCE,  The First Quarter, 2020 -  The Fourth Quarter, 2020 -  The First Quarter, 2021</t>
  </si>
  <si>
    <t>MARRIAGES BY NATIONALITY AND PLACE OF WIFE'S RESIDENCE,  The  The First Quarter, 2020 -  The Fourth Quarter, 2020 -  The First Quarter, 2021</t>
  </si>
  <si>
    <t>MARRIAGES BY  PLACE OF WIFE AND HUSBAND'S  RESIDENCE, The First Quarter, 2021</t>
  </si>
  <si>
    <t>MARRIAGES BY  NATIONALITY OF HUSBAND,  The First Quarter, 2020 -  The Fourth Quarter, 2020 -  The First Quarter, 2021</t>
  </si>
  <si>
    <t>MARRIAGES BY NATIONALITY OF  WIFE AND HUSBAND, The First Quarter, 2021</t>
  </si>
  <si>
    <t>MARRIAGES BY AGE GROUP OF WIFE AND HUSBAND, The First Quarter, 2021</t>
  </si>
  <si>
    <t>DIVORCES BY  NATIONALITY OF HUSBAND,  The First Quarter, 2020 -  The Fourth Quarter, 2020 -  The First Quarter, 2021</t>
  </si>
  <si>
    <t>DIVORCES BY TYPE OF DIVORCE AND NATIONALITY OF HUSBAND, The First Quarter, 2021</t>
  </si>
  <si>
    <t>DIVORCES BY  PLACE OF WIFE AND HUSBAND'S  RESIDENCE,The First Quarter, 2021</t>
  </si>
  <si>
    <t>DIVORCES BY  NATIONALITY OF HUSBAND AND AGE GROUP ,The Fourth Quarter, 2020 -  The First Quarter, 2021</t>
  </si>
  <si>
    <t>DIVORCES BY  NATIONALITY OF WIFE AND AGE GROUP, The Fourth Quarter, 2020 -  The First Quarter, 2021</t>
  </si>
  <si>
    <t>DIVORCES BY TYPE OF DIVORCE AND WIFE'S AGE GROUP, The First Quarter, 2021</t>
  </si>
  <si>
    <t>DIVORCES BY AGE GROUP OF WIFE AND HUSBAND, The First Quarter, 2021</t>
  </si>
  <si>
    <t>DIVORCES BY TYPE OF DIVORCE AND DURATION OF MARRIAGE OF HUSBAND, The First Quarter, 2021</t>
  </si>
  <si>
    <t>DIVORCES BY NATIONALITY OF WIFE AND DURATION  MARRIAGE OF WIFE, The Fourth Quarter, 2020 -  The First Quarter, 2021</t>
  </si>
  <si>
    <t>DIVORCES BY TYPE OF DIVORCE AND DURATION MARRIAGE OF WIFE, The First Quarter, 2021</t>
  </si>
  <si>
    <t>REGISTERED LIVE BIRTHS BY NATIONALITY, GENDER AND MUNICIPALITY, The First Quarter, 2021</t>
  </si>
  <si>
    <t>REGISTERED LIVE BIRTHS  BY GENDER AND NATIONALITY, The First Quarter, 2020 -  The Fourth Quarter, 2020 -  The First Quarter, 2021</t>
  </si>
  <si>
    <t>REGISTERED LIVE BIRTHS BY NATIONALITY &amp; AGE GROUP OF MOTHER, The First Quarter, 2020 -  The Fourth Quarter, 2020 -  The First Quarter, 2021</t>
  </si>
  <si>
    <t>REGISTERED LIVE BIRTHS BY NATIONALITY, GENDER AND AGE GROUP OF MOTHER, The First Quarter, 2021</t>
  </si>
  <si>
    <t>REGISTERED DEATHS BY NATIONALITY, GENDER AND MUNICIPALITY, The First Quarter, 2021</t>
  </si>
  <si>
    <t>REGISTERED QATARI DEATHS BY GENDER AND PLACE OF DEATH,  The First Quarter, 2020 -  The Fourth Quarter, 2020 -  The First Quarter, 2021</t>
  </si>
  <si>
    <t>REGISTERED INFANT DEATHS BY GENDER AND NATIONALITY, The First Quarter, 2020 -  The Fourth Quarter, 2020 -  The First Quarter, 2021</t>
  </si>
  <si>
    <t>REGISTERED INFANT DEATHS BY NATIONALITY, GENDER AND MUNICIPALITY, The First Quarter, 2021</t>
  </si>
  <si>
    <t>السكان حسب الفئات العمرية، الربع الأول، 2021</t>
  </si>
  <si>
    <t>القادمون حسب مجموعات جنسيات الدول، الربع  الأول، 2021</t>
  </si>
  <si>
    <t>المغادرون حسب مجموعات جنسيات الدول، الربع الأول، 2021</t>
  </si>
  <si>
    <t>عقود الزواج حسب جنسية الزوجة والزوج، الربع  الأول، 2021</t>
  </si>
  <si>
    <t>عقود الزواج حسب فئة عمر الزوجة والزوج، الربع  الأول، 2021</t>
  </si>
  <si>
    <t>إشهادات الطلاق حسب نوع الطلاق، الربع  الأول، 2021</t>
  </si>
  <si>
    <t>إشهادات الطلاق حسب فئة عمر الزوجة، الربع الاول، 2021</t>
  </si>
  <si>
    <t>إشهادات الطلاق حسب فئة عمر الزوجة والزوج، الربع  الأول، 2021</t>
  </si>
  <si>
    <t>إشهادات الطلاق حسب مدة الحياة الزواجية للزوج،الربع  الأول، 2021</t>
  </si>
  <si>
    <t>إشهادات الطلاق حسب مدة الحياة الزواجية للزوجة، الربع  الأول، 2021</t>
  </si>
  <si>
    <t>المواليد أحياء المسجلون حسب النوع والبلدية، الربع  الأول، 2021</t>
  </si>
  <si>
    <t>المواليد الأحياء المسجلون حسب الجنسية، الربع  الأول، 2021</t>
  </si>
  <si>
    <t>المواليد أحياء المسجلون حسب فئة عمر الأم، الربع الرابع، 2020 - الربع  الأول، 2021</t>
  </si>
  <si>
    <t>المواليد أحياء المسجلون حسب الجنسية وفئة عمر الأم، الربع الأول، 2021</t>
  </si>
  <si>
    <t>الوفيات المسجلة حسب النوع والبلدية، الربع  الأول، 2021</t>
  </si>
  <si>
    <t>POPULATION BY AGE GROUPS, The First Quarter, 2021</t>
  </si>
  <si>
    <t>ARRIVALS BY COUNTRY OF NATIONALITY GROUPS, The First Quarter, 2021</t>
  </si>
  <si>
    <t>DEPARTURES BY COUNTRY OF NATIONALITY GROUPS, The First Quarter, 2021</t>
  </si>
  <si>
    <t>MARRIAGES BY NATIONALITY OF  WIFE AND HUSBAND,The First Quarter, 2021</t>
  </si>
  <si>
    <t>DIVORCES BY TYPE OF DIVORCE, The First Quarter, 2021</t>
  </si>
  <si>
    <t>DIVORCES BY WIFE'S AGE GROUP, The First Quarter, 2021</t>
  </si>
  <si>
    <t>DIVORCES BY DURATION MARRIAGE OF HUSBAND, The First Quarter, 2021</t>
  </si>
  <si>
    <t>DIVORCES BY DURATION MARRIAGE OF WIFE, The First Quarter, 2021</t>
  </si>
  <si>
    <t>REGISTERED LIVE BIRTHS BY GENDER AND MUNICIPALITY, The First Quarter, 2021</t>
  </si>
  <si>
    <t>REGISTERED LIVE BIRTHS  BY NATIONALITY, The First Quarter, 2021</t>
  </si>
  <si>
    <t>REGISTERED LIVE BIRTHS BY AGE GROUP OF MOTHER, The Fourth Quarter, 2020 - The First Quarter, 2021</t>
  </si>
  <si>
    <t>REGISTERED LIVE BIRTHS BY NATIONALITY AND AGE GROUP OF MOTHER, The First Quarter, 2021</t>
  </si>
  <si>
    <t>REGISTERED DEATHS BY GENDER AND MUNICIPALITY, The First Quarter, 2021</t>
  </si>
  <si>
    <t>يتضمن هذا الجزء من النشرة بيانات عن عدد السكان للربع الأول 2021 حسب الفئات العمرية والنوع.</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</si>
  <si>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الأول لعام 2021، كذلك يتضمن بيانات إشهادات الطلاق حسب مدة الحياة الزواجية ونوع الطلاق.</t>
  </si>
  <si>
    <t>ARRIVALS BY PORTS OF ENTRY AND COUNTRY OF NATIONALITY GROUPS, The Fourth Quarter, 2020 - The First Quarter, 2021</t>
  </si>
  <si>
    <t xml:space="preserve"> الربع الأول،  2020 - الربع الرابع، 2020 -  الربع الأول، 2021</t>
  </si>
  <si>
    <t xml:space="preserve">عقود الزواج حسب جنسية ومكان إقامة الزوجة، الربع الأول، 2020 -  الربع الرابع، 2020 - الربع الأول، 2021 </t>
  </si>
  <si>
    <t>كما يتضمن بيانات للربع الأول لعام 2021 مقارنة بالربع الرابع لعام 2020  والربع الأول 2020 حسب المواضيع أعلاه.</t>
  </si>
  <si>
    <t>كما يتضمن بيانات الربع الأول  2021 مقارنة بالربع الرابع لعام  ,2020 والربع الأول  2020 حسب المواضيع أعلاه.</t>
  </si>
  <si>
    <t>DEPARTURES BY PORTS OF EXIT AND COUNTRY OF NATIONALITY GROUPS, The Fourth Quarter, 2020 - The First Quarter, 2021</t>
  </si>
  <si>
    <t>It also includes the number of  arrivals and departures via various Qatari ports during Q1, 2021 and compared to Q4, 2020.</t>
  </si>
  <si>
    <t>This part of bulletin includes data on the number of population for Q1, 2021 by age groups and gender.</t>
  </si>
  <si>
    <t>كما يتضمن عدد القادمين والمغادرين عبر المنافذ خلال فترة الربع الأول لعام 2021 مقارنة بالربع الرابع 2020 .</t>
  </si>
  <si>
    <t>It also includes data for Q1, 2021 compared to Q4, 2020 and Q1 of 2020 by the themes above.</t>
  </si>
  <si>
    <t>This part of the bulletin includes data on marriages contracts and divorce declarations by nationality and age groups of spouses and by residence of the wife for Q1, 2021, as well as data on divorce declarations by duration of marriage and type of divorce.</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</si>
  <si>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</si>
  <si>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 xml:space="preserve">يغطّي هذا العدد من النشرة الربعية للإحصاءات السكانية  الربع الأول من عام 2021، مع إجراء بعض المقارنات مع الربع الرابع للعام 2020  والربع الأول 2020 على عددٍ من جداولِ فصل الزواج والطلاق، وفصل المواليد والوفيات، </t>
  </si>
  <si>
    <t xml:space="preserve">This issue of the Quarterly Bulletin of Population Statistics covers Q1 of 2021 compared to Q4 of 2020 and Q1 of 2020 (Birhts &amp; Deaths, Marriages &amp; Divorces). </t>
  </si>
  <si>
    <t>The aim of this bulletin is to periodically provide and publish the latest official statistics and population indicators for all recipients,  in accordance with international standards and in line with national needs.</t>
  </si>
  <si>
    <r>
      <t xml:space="preserve">يناير  </t>
    </r>
    <r>
      <rPr>
        <b/>
        <sz val="10"/>
        <rFont val="Sakkal Majalla"/>
      </rPr>
      <t>January</t>
    </r>
    <r>
      <rPr>
        <b/>
        <sz val="12"/>
        <rFont val="Sakkal Majalla"/>
      </rPr>
      <t xml:space="preserve"> 2021</t>
    </r>
  </si>
  <si>
    <r>
      <t xml:space="preserve">فبراير </t>
    </r>
    <r>
      <rPr>
        <b/>
        <sz val="10"/>
        <rFont val="Sakkal Majalla"/>
      </rPr>
      <t>February</t>
    </r>
    <r>
      <rPr>
        <b/>
        <sz val="12"/>
        <rFont val="Sakkal Majalla"/>
      </rPr>
      <t xml:space="preserve"> 2021 </t>
    </r>
  </si>
  <si>
    <r>
      <t>مارس</t>
    </r>
    <r>
      <rPr>
        <b/>
        <sz val="14"/>
        <rFont val="Sakkal Majalla"/>
      </rPr>
      <t xml:space="preserve"> </t>
    </r>
    <r>
      <rPr>
        <b/>
        <sz val="10"/>
        <rFont val="Sakkal Majalla"/>
      </rPr>
      <t>March</t>
    </r>
    <r>
      <rPr>
        <b/>
        <sz val="12"/>
        <rFont val="Sakkal Majalla"/>
      </rPr>
      <t xml:space="preserve"> 2021 </t>
    </r>
  </si>
  <si>
    <t>DIVORCES BY DURATION OF MARRIAGE OF HUSBAND (QATRIS &amp; NON-QATARIS)</t>
  </si>
  <si>
    <t>DIVORCES BY DURATION OF MARRIAGE OF WIFE (QATRIS &amp; NON-QATARIS)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</si>
  <si>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</si>
  <si>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</si>
  <si>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</si>
  <si>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</si>
  <si>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</si>
  <si>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</si>
  <si>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</si>
  <si>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</si>
  <si>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</si>
  <si>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</si>
  <si>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</si>
  <si>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Type of                                                 Divorce  
  Nationality 
  of Husband</t>
  </si>
  <si>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</si>
  <si>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</si>
  <si>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</si>
  <si>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</si>
  <si>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</si>
  <si>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 xml:space="preserve">                  Type of  Divorce  
   Age Group
   of Wife (in Years)</t>
  </si>
  <si>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</si>
  <si>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</si>
  <si>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</si>
  <si>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</si>
  <si>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</si>
  <si>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</si>
  <si>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</si>
  <si>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</si>
  <si>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r>
      <t>Land</t>
    </r>
    <r>
      <rPr>
        <b/>
        <vertAlign val="superscript"/>
        <sz val="9"/>
        <rFont val="Arial"/>
        <family val="2"/>
      </rPr>
      <t xml:space="preserve"> </t>
    </r>
    <r>
      <rPr>
        <b/>
        <sz val="9"/>
        <rFont val="Arial"/>
        <family val="2"/>
      </rPr>
      <t>Port</t>
    </r>
  </si>
  <si>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</si>
  <si>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</si>
  <si>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</si>
  <si>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</si>
  <si>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</si>
  <si>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</si>
  <si>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</si>
  <si>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</si>
  <si>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</si>
  <si>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</si>
  <si>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Graph No. (15) شكل رقم</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</si>
  <si>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</si>
  <si>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</si>
  <si>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</si>
  <si>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</si>
  <si>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</si>
  <si>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</si>
  <si>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r>
      <t xml:space="preserve"> </t>
    </r>
    <r>
      <rPr>
        <b/>
        <sz val="11"/>
        <color rgb="FF000000"/>
        <rFont val="Arial"/>
        <family val="2"/>
      </rPr>
      <t>The First Quarter, 2021</t>
    </r>
  </si>
  <si>
    <t>القادمون حسب مجموعات جنسيات الدول</t>
  </si>
  <si>
    <t>الربع  الأول، 2021</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</si>
  <si>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</si>
  <si>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</si>
  <si>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</si>
  <si>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</si>
  <si>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</si>
  <si>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</si>
  <si>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</si>
  <si>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</si>
  <si>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</si>
  <si>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</si>
  <si>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</si>
  <si>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</si>
  <si>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</si>
  <si>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</si>
  <si>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النوع والبلدية</t>
  </si>
  <si>
    <t>REGISTERED LIVE BIRTHS BY GENDER AND MUNICIPALITY</t>
  </si>
  <si>
    <t>المواليد أحياء المسجلون حسب الجنسية</t>
  </si>
  <si>
    <t>REGISTERED LIVE BIRTHS BY NATIONALITY</t>
  </si>
  <si>
    <t>المواليد أحياء المسجلون حسب فئة عمر الأم</t>
  </si>
  <si>
    <t>REGISTERED LIVE BIRTHS BY AGE GROUP OF MOTHER</t>
  </si>
  <si>
    <t>The Fourth Quarter, 2020 -  The First Quarter, 2021</t>
  </si>
  <si>
    <r>
      <t xml:space="preserve"> الربع الرابع، 2020 - </t>
    </r>
    <r>
      <rPr>
        <b/>
        <sz val="14"/>
        <color rgb="FF000000"/>
        <rFont val="Sakkal Majalla"/>
      </rPr>
      <t>الربع الأول،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</si>
</sst>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88">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12"/>
      <name val="Sakkal Majalla"/>
    </font>
    <font>
      <b/>
      <vertAlign val="superscript"/>
      <sz val="9"/>
      <name val="Arial"/>
      <family val="2"/>
    </font>
    <font>
      <b/>
      <sz val="10"/>
      <name val="Sakkal Majalla"/>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0"/>
      <color theme="1"/>
      <name val="Calibri"/>
      <family val="2"/>
      <scheme val="minor"/>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right/>
      <top style="thin">
        <color indexed="64"/>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style="thick">
        <color theme="0"/>
      </left>
      <right style="thick">
        <color theme="0"/>
      </right>
      <top style="thin">
        <color indexed="64"/>
      </top>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42" fillId="0" borderId="0" applyFont="0" applyFill="0" applyBorder="0" applyAlignment="0" applyProtection="0"/>
    <xf numFmtId="0" fontId="1" fillId="0" borderId="0"/>
  </cellStyleXfs>
  <cellXfs count="759">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0" fontId="36" fillId="0" borderId="10" xfId="23" applyFont="1" applyFill="1" applyBorder="1" applyAlignment="1">
      <alignment horizontal="right" vertical="center" wrapText="1" indent="1" readingOrder="2"/>
    </xf>
    <xf numFmtId="0" fontId="36" fillId="4" borderId="13" xfId="23" applyFont="1" applyFill="1" applyBorder="1" applyAlignment="1">
      <alignment horizontal="right" vertical="center" wrapText="1" indent="1" readingOrder="2"/>
    </xf>
    <xf numFmtId="0" fontId="36" fillId="0" borderId="21" xfId="23" applyFont="1" applyFill="1" applyBorder="1" applyAlignment="1">
      <alignment horizontal="right" vertical="center" wrapText="1" indent="1" readingOrder="2"/>
    </xf>
    <xf numFmtId="0" fontId="36"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6" fillId="4" borderId="8" xfId="37" applyFont="1" applyFill="1" applyBorder="1" applyAlignment="1">
      <alignment horizontal="center" vertical="center" wrapText="1" readingOrder="2"/>
    </xf>
    <xf numFmtId="0" fontId="36" fillId="4" borderId="15" xfId="37" applyFont="1" applyFill="1" applyBorder="1" applyAlignment="1">
      <alignment horizontal="center" vertical="center" wrapText="1" readingOrder="2"/>
    </xf>
    <xf numFmtId="49" fontId="36" fillId="4" borderId="26" xfId="1" applyNumberFormat="1" applyFont="1" applyFill="1" applyBorder="1" applyAlignment="1">
      <alignment vertical="center" wrapText="1"/>
    </xf>
    <xf numFmtId="0" fontId="36" fillId="0" borderId="36" xfId="37" applyFont="1" applyFill="1" applyBorder="1" applyAlignment="1">
      <alignment horizontal="right" vertical="center" wrapText="1" indent="1" readingOrder="2"/>
    </xf>
    <xf numFmtId="0" fontId="36" fillId="4" borderId="37" xfId="37" applyFont="1" applyFill="1" applyBorder="1" applyAlignment="1">
      <alignment horizontal="right" vertical="center" wrapText="1" indent="1" readingOrder="2"/>
    </xf>
    <xf numFmtId="0" fontId="36" fillId="0" borderId="37" xfId="37" applyFont="1" applyFill="1" applyBorder="1" applyAlignment="1">
      <alignment horizontal="right" vertical="center" wrapText="1" indent="1" readingOrder="2"/>
    </xf>
    <xf numFmtId="0" fontId="36"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6" fillId="2" borderId="24" xfId="37" applyFont="1" applyFill="1" applyBorder="1" applyAlignment="1">
      <alignment horizontal="center" vertical="center" wrapText="1" readingOrder="2"/>
    </xf>
    <xf numFmtId="0" fontId="36"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37" fillId="0" borderId="30"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6" fillId="2" borderId="24" xfId="38" applyFont="1" applyFill="1" applyBorder="1" applyAlignment="1">
      <alignment horizontal="center" vertical="center" wrapText="1" readingOrder="2"/>
    </xf>
    <xf numFmtId="0" fontId="36" fillId="4" borderId="8" xfId="38" applyFont="1" applyFill="1" applyBorder="1" applyAlignment="1">
      <alignment horizontal="center" vertical="center" wrapText="1" readingOrder="2"/>
    </xf>
    <xf numFmtId="0" fontId="36" fillId="2" borderId="8" xfId="38" applyFont="1" applyFill="1" applyBorder="1" applyAlignment="1">
      <alignment horizontal="center" vertical="center" wrapText="1" readingOrder="2"/>
    </xf>
    <xf numFmtId="0" fontId="36"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6" fillId="0" borderId="30" xfId="37" applyFont="1" applyFill="1" applyBorder="1" applyAlignment="1">
      <alignment horizontal="center" vertical="center" wrapText="1" readingOrder="2"/>
    </xf>
    <xf numFmtId="0" fontId="36"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39"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0"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0" xfId="1" applyNumberFormat="1" applyFont="1" applyFill="1" applyBorder="1" applyAlignment="1">
      <alignment horizontal="right" vertical="center" wrapText="1" indent="1" readingOrder="2"/>
    </xf>
    <xf numFmtId="0" fontId="4" fillId="4" borderId="9" xfId="42" applyFont="1" applyFill="1" applyBorder="1" applyAlignment="1">
      <alignment horizontal="center" vertical="center" wrapText="1"/>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20" fillId="4" borderId="34" xfId="22" applyFont="1" applyFill="1" applyBorder="1" applyAlignment="1">
      <alignment horizontal="center" vertical="center" wrapText="1"/>
    </xf>
    <xf numFmtId="0" fontId="44" fillId="0" borderId="0" xfId="0" applyFont="1" applyAlignment="1">
      <alignment vertical="center"/>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6" fillId="2" borderId="45"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6" fillId="2" borderId="50"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51" fillId="0" borderId="31" xfId="37" applyFont="1" applyFill="1" applyBorder="1" applyAlignment="1">
      <alignment horizontal="center" vertical="center" wrapText="1" readingOrder="1"/>
    </xf>
    <xf numFmtId="0" fontId="29" fillId="0" borderId="0" xfId="52" applyFont="1" applyAlignment="1">
      <alignment vertical="center" wrapText="1"/>
    </xf>
    <xf numFmtId="1" fontId="4" fillId="2" borderId="17" xfId="1" applyNumberFormat="1" applyFont="1" applyFill="1" applyBorder="1" applyAlignment="1">
      <alignment horizontal="right" vertical="center" indent="1" readingOrder="1"/>
    </xf>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52" fillId="0" borderId="0" xfId="0" applyNumberFormat="1" applyFont="1" applyFill="1" applyBorder="1" applyAlignment="1" applyProtection="1"/>
    <xf numFmtId="0" fontId="52" fillId="0" borderId="0" xfId="0" applyNumberFormat="1" applyFont="1" applyFill="1" applyBorder="1" applyAlignment="1" applyProtection="1">
      <alignment horizontal="right"/>
    </xf>
    <xf numFmtId="0" fontId="36" fillId="2" borderId="54"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54" xfId="42" applyFont="1" applyFill="1" applyBorder="1" applyAlignment="1">
      <alignment horizontal="left" vertical="center" wrapText="1" indent="1"/>
    </xf>
    <xf numFmtId="0" fontId="36" fillId="4" borderId="55"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55" xfId="42" applyFont="1" applyFill="1" applyBorder="1" applyAlignment="1">
      <alignment horizontal="left" vertical="center" wrapText="1" indent="1"/>
    </xf>
    <xf numFmtId="0" fontId="36" fillId="2" borderId="55" xfId="37" applyFont="1" applyFill="1" applyBorder="1" applyAlignment="1">
      <alignment horizontal="right" vertical="center" wrapText="1" indent="1" readingOrder="2"/>
    </xf>
    <xf numFmtId="0" fontId="4" fillId="2" borderId="55" xfId="42" applyFont="1" applyFill="1" applyBorder="1" applyAlignment="1">
      <alignment horizontal="left" vertical="center" wrapText="1" indent="1"/>
    </xf>
    <xf numFmtId="0" fontId="36" fillId="4" borderId="56" xfId="37" applyFont="1" applyFill="1" applyBorder="1" applyAlignment="1">
      <alignment horizontal="right" vertical="center" wrapText="1" indent="1" readingOrder="2"/>
    </xf>
    <xf numFmtId="0" fontId="4" fillId="4" borderId="56" xfId="42" applyFont="1" applyFill="1" applyBorder="1" applyAlignment="1">
      <alignment horizontal="left" vertical="center" wrapText="1" indent="1"/>
    </xf>
    <xf numFmtId="0" fontId="36"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53" fillId="0" borderId="0" xfId="0" applyNumberFormat="1" applyFont="1" applyFill="1" applyBorder="1" applyAlignment="1" applyProtection="1"/>
    <xf numFmtId="0" fontId="53" fillId="0" borderId="0" xfId="0" applyNumberFormat="1" applyFont="1" applyFill="1" applyBorder="1" applyAlignment="1" applyProtection="1">
      <alignment horizontal="right"/>
    </xf>
    <xf numFmtId="0" fontId="36" fillId="0" borderId="13" xfId="37" applyFont="1" applyFill="1" applyBorder="1" applyAlignment="1">
      <alignment horizontal="center" vertical="center" wrapText="1" readingOrder="2"/>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6" fillId="2" borderId="57"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58" xfId="42" applyFont="1" applyFill="1" applyBorder="1" applyAlignment="1">
      <alignment horizontal="left" vertical="center" wrapText="1" indent="1"/>
    </xf>
    <xf numFmtId="0" fontId="36" fillId="4" borderId="59" xfId="37" applyFont="1" applyFill="1" applyBorder="1" applyAlignment="1">
      <alignment horizontal="right" vertical="center" wrapText="1" indent="1" readingOrder="2"/>
    </xf>
    <xf numFmtId="0" fontId="4"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readingOrder="1"/>
    </xf>
    <xf numFmtId="0" fontId="4" fillId="4" borderId="60" xfId="42" applyFont="1" applyFill="1" applyBorder="1" applyAlignment="1">
      <alignment horizontal="left" vertical="center" wrapText="1" indent="1"/>
    </xf>
    <xf numFmtId="0" fontId="36" fillId="2" borderId="59" xfId="37" applyFont="1" applyFill="1" applyBorder="1" applyAlignment="1">
      <alignment horizontal="right" vertical="center" wrapText="1" indent="1" readingOrder="2"/>
    </xf>
    <xf numFmtId="1" fontId="19" fillId="2" borderId="55" xfId="37" applyNumberFormat="1" applyFont="1" applyFill="1" applyBorder="1" applyAlignment="1">
      <alignment horizontal="left" vertical="center" wrapText="1" indent="1" readingOrder="1"/>
    </xf>
    <xf numFmtId="0" fontId="4" fillId="2" borderId="60" xfId="42"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36" fillId="2" borderId="69" xfId="37" applyFont="1" applyFill="1" applyBorder="1" applyAlignment="1">
      <alignment horizontal="right" vertical="center" wrapText="1" indent="1" readingOrder="2"/>
    </xf>
    <xf numFmtId="1" fontId="19" fillId="2" borderId="25" xfId="37" applyNumberFormat="1" applyFont="1" applyFill="1" applyBorder="1" applyAlignment="1">
      <alignment horizontal="right" vertical="center" indent="1" readingOrder="1"/>
    </xf>
    <xf numFmtId="0" fontId="4" fillId="2" borderId="70" xfId="42" applyFont="1" applyFill="1" applyBorder="1" applyAlignment="1">
      <alignment horizontal="left" vertical="center" wrapText="1" indent="1"/>
    </xf>
    <xf numFmtId="0" fontId="36" fillId="4" borderId="71" xfId="37" applyFont="1" applyFill="1" applyBorder="1" applyAlignment="1">
      <alignment horizontal="right" vertical="center" wrapText="1" indent="1" readingOrder="2"/>
    </xf>
    <xf numFmtId="1" fontId="19" fillId="4" borderId="25" xfId="37" applyNumberFormat="1" applyFont="1" applyFill="1" applyBorder="1" applyAlignment="1">
      <alignment horizontal="right" vertical="center" indent="1" readingOrder="1"/>
    </xf>
    <xf numFmtId="0" fontId="4" fillId="4" borderId="72" xfId="42" applyFont="1" applyFill="1" applyBorder="1" applyAlignment="1">
      <alignment horizontal="left" vertical="center" wrapText="1" indent="1"/>
    </xf>
    <xf numFmtId="0" fontId="36" fillId="2" borderId="71" xfId="37" applyFont="1" applyFill="1" applyBorder="1" applyAlignment="1">
      <alignment horizontal="right" vertical="center" wrapText="1" indent="1" readingOrder="2"/>
    </xf>
    <xf numFmtId="0" fontId="4" fillId="2" borderId="72" xfId="42" applyFont="1" applyFill="1" applyBorder="1" applyAlignment="1">
      <alignment horizontal="left" vertical="center" wrapText="1" indent="1"/>
    </xf>
    <xf numFmtId="0" fontId="36" fillId="4" borderId="73" xfId="37" applyFont="1" applyFill="1" applyBorder="1" applyAlignment="1">
      <alignment horizontal="right" vertical="center" wrapText="1" indent="1" readingOrder="2"/>
    </xf>
    <xf numFmtId="0" fontId="4" fillId="4" borderId="74" xfId="42" applyFont="1" applyFill="1" applyBorder="1" applyAlignment="1">
      <alignment horizontal="left" vertical="center" wrapText="1" indent="1"/>
    </xf>
    <xf numFmtId="0" fontId="36" fillId="2" borderId="52" xfId="35" applyFont="1" applyFill="1" applyBorder="1" applyAlignment="1">
      <alignment horizontal="center" vertical="center" readingOrder="2"/>
    </xf>
    <xf numFmtId="0" fontId="19" fillId="2" borderId="51" xfId="35" applyFont="1" applyFill="1" applyBorder="1" applyAlignment="1">
      <alignment horizontal="center" vertical="center"/>
    </xf>
    <xf numFmtId="0" fontId="38"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0" fontId="36" fillId="2" borderId="69" xfId="37" applyFont="1" applyFill="1" applyBorder="1" applyAlignment="1">
      <alignment horizontal="center" vertical="center" wrapText="1" readingOrder="2"/>
    </xf>
    <xf numFmtId="0" fontId="4" fillId="2" borderId="70" xfId="42" applyFont="1" applyFill="1" applyBorder="1" applyAlignment="1">
      <alignment horizontal="center" vertical="center" wrapText="1"/>
    </xf>
    <xf numFmtId="0" fontId="36" fillId="4" borderId="71" xfId="37" applyFont="1" applyFill="1" applyBorder="1" applyAlignment="1">
      <alignment horizontal="center" vertical="center" wrapText="1" readingOrder="2"/>
    </xf>
    <xf numFmtId="0" fontId="4" fillId="4" borderId="72" xfId="42" applyFont="1" applyFill="1" applyBorder="1" applyAlignment="1">
      <alignment horizontal="center" vertical="center" wrapText="1"/>
    </xf>
    <xf numFmtId="0" fontId="36" fillId="2" borderId="71" xfId="37" applyFont="1" applyFill="1" applyBorder="1" applyAlignment="1">
      <alignment horizontal="center" vertical="center" wrapText="1" readingOrder="2"/>
    </xf>
    <xf numFmtId="0" fontId="4" fillId="2" borderId="72" xfId="42" applyFont="1" applyFill="1" applyBorder="1" applyAlignment="1">
      <alignment horizontal="center" vertical="center" wrapText="1"/>
    </xf>
    <xf numFmtId="0" fontId="36" fillId="4" borderId="73" xfId="37" applyFont="1" applyFill="1" applyBorder="1" applyAlignment="1">
      <alignment horizontal="center" vertical="center" wrapText="1" readingOrder="2"/>
    </xf>
    <xf numFmtId="0" fontId="4" fillId="4" borderId="74"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6"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6"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46"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46" fillId="0" borderId="11" xfId="0" applyFont="1" applyBorder="1" applyAlignment="1">
      <alignment horizontal="right" vertical="center" indent="1" readingOrder="2"/>
    </xf>
    <xf numFmtId="0" fontId="47"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46" fillId="4" borderId="14" xfId="0" applyFont="1" applyFill="1" applyBorder="1" applyAlignment="1">
      <alignment horizontal="right" vertical="center" indent="1" readingOrder="2"/>
    </xf>
    <xf numFmtId="0" fontId="45" fillId="4" borderId="14" xfId="0" applyNumberFormat="1" applyFont="1" applyFill="1" applyBorder="1" applyAlignment="1">
      <alignment horizontal="right" vertical="center" indent="1"/>
    </xf>
    <xf numFmtId="0" fontId="47"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45" fillId="0" borderId="11" xfId="0" applyNumberFormat="1" applyFont="1" applyBorder="1" applyAlignment="1">
      <alignment horizontal="right" vertical="center" indent="1"/>
    </xf>
    <xf numFmtId="0" fontId="46" fillId="0" borderId="25" xfId="0" applyFont="1" applyBorder="1" applyAlignment="1">
      <alignment horizontal="right" vertical="center" indent="1" readingOrder="2"/>
    </xf>
    <xf numFmtId="0" fontId="47"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46" fillId="4" borderId="29" xfId="0" applyFont="1" applyFill="1" applyBorder="1" applyAlignment="1">
      <alignment horizontal="center" vertical="center" readingOrder="2"/>
    </xf>
    <xf numFmtId="0" fontId="47"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6" fillId="4" borderId="34" xfId="14" applyFont="1" applyFill="1" applyBorder="1" applyAlignment="1">
      <alignment horizontal="center" wrapText="1"/>
    </xf>
    <xf numFmtId="0" fontId="36"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70" xfId="42" applyFont="1" applyFill="1" applyBorder="1" applyAlignment="1">
      <alignment horizontal="left" vertical="center" wrapText="1" indent="1"/>
    </xf>
    <xf numFmtId="0" fontId="25" fillId="4" borderId="72" xfId="42" applyFont="1" applyFill="1" applyBorder="1" applyAlignment="1">
      <alignment horizontal="left" vertical="center" wrapText="1" indent="1"/>
    </xf>
    <xf numFmtId="0" fontId="25" fillId="2" borderId="72" xfId="42" applyFont="1" applyFill="1" applyBorder="1" applyAlignment="1">
      <alignment horizontal="left" vertical="center" wrapText="1" indent="1"/>
    </xf>
    <xf numFmtId="0" fontId="25" fillId="4" borderId="74" xfId="42" applyFont="1" applyFill="1" applyBorder="1" applyAlignment="1">
      <alignment horizontal="left" vertical="center" wrapText="1" indent="1"/>
    </xf>
    <xf numFmtId="0" fontId="36" fillId="2" borderId="52" xfId="35" applyFont="1" applyFill="1" applyBorder="1" applyAlignment="1">
      <alignment horizontal="center" vertical="center"/>
    </xf>
    <xf numFmtId="0" fontId="8" fillId="2" borderId="51"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45" fillId="4" borderId="14" xfId="0" applyFont="1" applyFill="1" applyBorder="1" applyAlignment="1">
      <alignment horizontal="right" vertical="center" indent="1"/>
    </xf>
    <xf numFmtId="0" fontId="46" fillId="0" borderId="14" xfId="0" applyFont="1" applyBorder="1" applyAlignment="1">
      <alignment horizontal="right" vertical="center" indent="1" readingOrder="2"/>
    </xf>
    <xf numFmtId="0" fontId="45" fillId="0" borderId="14" xfId="0" applyNumberFormat="1" applyFont="1" applyBorder="1" applyAlignment="1">
      <alignment horizontal="right" vertical="center" indent="1"/>
    </xf>
    <xf numFmtId="0" fontId="47"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46" fillId="0" borderId="16" xfId="0" applyFont="1" applyBorder="1" applyAlignment="1">
      <alignment horizontal="right" vertical="center" indent="1" readingOrder="2"/>
    </xf>
    <xf numFmtId="0" fontId="45" fillId="0" borderId="16" xfId="0" applyNumberFormat="1" applyFont="1" applyBorder="1" applyAlignment="1">
      <alignment horizontal="right" vertical="center" indent="1"/>
    </xf>
    <xf numFmtId="0" fontId="47"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46" fillId="4" borderId="82" xfId="0" applyFont="1" applyFill="1" applyBorder="1" applyAlignment="1">
      <alignment horizontal="right" vertical="center" indent="1" readingOrder="2"/>
    </xf>
    <xf numFmtId="0" fontId="47" fillId="4" borderId="82" xfId="0" applyFont="1" applyFill="1" applyBorder="1" applyAlignment="1">
      <alignment horizontal="right" vertical="center" indent="1"/>
    </xf>
    <xf numFmtId="0" fontId="19" fillId="4" borderId="82" xfId="42" applyFont="1" applyFill="1" applyBorder="1" applyAlignment="1">
      <alignment horizontal="left" vertical="center" wrapText="1" indent="1"/>
    </xf>
    <xf numFmtId="0" fontId="36" fillId="2" borderId="83"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84"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6" fillId="0" borderId="71"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72" xfId="42" applyFont="1" applyFill="1" applyBorder="1" applyAlignment="1">
      <alignment horizontal="center" vertical="center" wrapText="1"/>
    </xf>
    <xf numFmtId="3" fontId="4" fillId="0" borderId="86" xfId="41" applyNumberFormat="1" applyFont="1" applyBorder="1" applyAlignment="1">
      <alignment horizontal="right" vertical="center" indent="1"/>
    </xf>
    <xf numFmtId="0" fontId="4" fillId="2" borderId="87" xfId="42" applyFont="1" applyFill="1" applyBorder="1" applyAlignment="1">
      <alignment horizontal="center" vertical="center" wrapText="1"/>
    </xf>
    <xf numFmtId="0" fontId="4" fillId="4" borderId="60" xfId="42" applyFont="1" applyFill="1" applyBorder="1" applyAlignment="1">
      <alignment horizontal="center" vertical="center" wrapText="1"/>
    </xf>
    <xf numFmtId="0" fontId="4" fillId="0" borderId="60" xfId="42" applyFont="1" applyFill="1" applyBorder="1" applyAlignment="1">
      <alignment horizontal="center" vertical="center" wrapText="1"/>
    </xf>
    <xf numFmtId="3" fontId="4" fillId="0" borderId="11" xfId="41" applyNumberFormat="1" applyFont="1" applyFill="1" applyBorder="1">
      <alignment horizontal="right" vertical="center" inden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4" fillId="0" borderId="25"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167" fontId="19" fillId="4" borderId="29" xfId="51" applyNumberFormat="1" applyFont="1" applyFill="1" applyBorder="1" applyAlignment="1">
      <alignment horizontal="left" vertical="center" wrapText="1" indent="1" readingOrder="1"/>
    </xf>
    <xf numFmtId="0" fontId="36" fillId="2" borderId="69" xfId="38" applyFont="1" applyFill="1" applyBorder="1" applyAlignment="1">
      <alignment horizontal="center" vertical="center" wrapText="1" readingOrder="2"/>
    </xf>
    <xf numFmtId="0" fontId="36" fillId="4" borderId="71" xfId="38" applyFont="1" applyFill="1" applyBorder="1" applyAlignment="1">
      <alignment horizontal="center" vertical="center" wrapText="1" readingOrder="2"/>
    </xf>
    <xf numFmtId="0" fontId="36" fillId="2" borderId="71" xfId="38" applyFont="1" applyFill="1" applyBorder="1" applyAlignment="1">
      <alignment horizontal="center" vertical="center" wrapText="1" readingOrder="2"/>
    </xf>
    <xf numFmtId="0" fontId="36" fillId="4" borderId="73"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3" fontId="4" fillId="2" borderId="54" xfId="41" applyNumberFormat="1" applyFont="1" applyFill="1" applyBorder="1">
      <alignment horizontal="right" vertical="center" indent="1"/>
    </xf>
    <xf numFmtId="3" fontId="19" fillId="2" borderId="54" xfId="41" applyNumberFormat="1" applyFont="1" applyFill="1" applyBorder="1">
      <alignment horizontal="right" vertical="center" indent="1"/>
    </xf>
    <xf numFmtId="0" fontId="19" fillId="2" borderId="70" xfId="42" applyFont="1" applyFill="1" applyBorder="1" applyAlignment="1">
      <alignment horizontal="center" vertical="center" wrapText="1"/>
    </xf>
    <xf numFmtId="3" fontId="4" fillId="4" borderId="55" xfId="41" applyNumberFormat="1" applyFont="1" applyFill="1" applyBorder="1">
      <alignment horizontal="right" vertical="center" indent="1"/>
    </xf>
    <xf numFmtId="3" fontId="19" fillId="4" borderId="55" xfId="41" applyNumberFormat="1" applyFont="1" applyFill="1" applyBorder="1">
      <alignment horizontal="right" vertical="center" indent="1"/>
    </xf>
    <xf numFmtId="0" fontId="19" fillId="4" borderId="72" xfId="42" applyFont="1" applyFill="1" applyBorder="1" applyAlignment="1">
      <alignment horizontal="center" vertical="center" wrapText="1"/>
    </xf>
    <xf numFmtId="3" fontId="4" fillId="2" borderId="55" xfId="41" applyNumberFormat="1" applyFont="1" applyFill="1" applyBorder="1">
      <alignment horizontal="right" vertical="center" indent="1"/>
    </xf>
    <xf numFmtId="3" fontId="19" fillId="2" borderId="55" xfId="41" applyNumberFormat="1" applyFont="1" applyFill="1" applyBorder="1">
      <alignment horizontal="right" vertical="center" indent="1"/>
    </xf>
    <xf numFmtId="0" fontId="19" fillId="2" borderId="72" xfId="42" applyFont="1" applyFill="1" applyBorder="1" applyAlignment="1">
      <alignment horizontal="center" vertical="center" wrapText="1"/>
    </xf>
    <xf numFmtId="0" fontId="4" fillId="4" borderId="56" xfId="41" applyNumberFormat="1" applyFont="1" applyFill="1" applyBorder="1">
      <alignment horizontal="right" vertical="center" indent="1"/>
    </xf>
    <xf numFmtId="3" fontId="19" fillId="4" borderId="56" xfId="41" applyNumberFormat="1" applyFont="1" applyFill="1" applyBorder="1">
      <alignment horizontal="right" vertical="center" indent="1"/>
    </xf>
    <xf numFmtId="0" fontId="19" fillId="4" borderId="74" xfId="42" applyFont="1" applyFill="1" applyBorder="1" applyAlignment="1">
      <alignment horizontal="center" vertical="center" wrapText="1"/>
    </xf>
    <xf numFmtId="0" fontId="8" fillId="4" borderId="0" xfId="37" applyFont="1" applyFill="1" applyBorder="1" applyAlignment="1">
      <alignment horizontal="center" vertical="center" wrapText="1" readingOrder="1"/>
    </xf>
    <xf numFmtId="49" fontId="36" fillId="4" borderId="40" xfId="37" applyNumberFormat="1" applyFont="1" applyFill="1" applyBorder="1" applyAlignment="1">
      <alignment horizontal="center" vertical="center" wrapText="1" readingOrder="2"/>
    </xf>
    <xf numFmtId="49" fontId="36" fillId="4" borderId="21" xfId="37" applyNumberFormat="1" applyFont="1" applyFill="1" applyBorder="1" applyAlignment="1">
      <alignment horizontal="center" vertical="center" wrapText="1" readingOrder="2"/>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6"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1" fontId="55" fillId="0" borderId="0" xfId="23" applyNumberFormat="1" applyFont="1" applyBorder="1" applyAlignment="1">
      <alignment vertical="center"/>
    </xf>
    <xf numFmtId="1" fontId="55" fillId="2" borderId="0" xfId="23" applyNumberFormat="1" applyFont="1" applyFill="1" applyBorder="1" applyAlignment="1">
      <alignment horizontal="left" vertical="center"/>
    </xf>
    <xf numFmtId="1" fontId="55" fillId="2" borderId="0" xfId="23" applyNumberFormat="1" applyFont="1" applyFill="1" applyBorder="1" applyAlignment="1">
      <alignment vertical="center"/>
    </xf>
    <xf numFmtId="1" fontId="47" fillId="4" borderId="29" xfId="0" applyNumberFormat="1" applyFont="1" applyFill="1" applyBorder="1" applyAlignment="1">
      <alignment horizontal="right" vertical="center" indent="1"/>
    </xf>
    <xf numFmtId="0" fontId="36" fillId="2" borderId="0" xfId="1" applyFont="1" applyFill="1" applyAlignment="1">
      <alignment horizontal="right" vertical="center" wrapText="1" indent="1"/>
    </xf>
    <xf numFmtId="0" fontId="19" fillId="2" borderId="0" xfId="1" applyFont="1" applyFill="1"/>
    <xf numFmtId="0" fontId="4" fillId="2" borderId="0" xfId="1" applyFont="1" applyFill="1" applyAlignment="1">
      <alignment horizontal="left" indent="1"/>
    </xf>
    <xf numFmtId="0" fontId="4" fillId="2" borderId="0" xfId="1" applyFill="1" applyAlignment="1">
      <alignment horizontal="left" indent="1"/>
    </xf>
    <xf numFmtId="0" fontId="19" fillId="2" borderId="0" xfId="1" applyFont="1" applyFill="1" applyAlignment="1">
      <alignment horizontal="left" indent="1"/>
    </xf>
    <xf numFmtId="0" fontId="39"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0"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167" fontId="58" fillId="0" borderId="0" xfId="47" applyNumberFormat="1" applyFont="1" applyAlignment="1">
      <alignment vertical="center"/>
    </xf>
    <xf numFmtId="0" fontId="36"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49" fontId="7" fillId="2" borderId="40" xfId="1" applyNumberFormat="1" applyFont="1" applyFill="1" applyBorder="1" applyAlignment="1">
      <alignment horizontal="center" vertical="center" wrapText="1" readingOrder="2"/>
    </xf>
    <xf numFmtId="49" fontId="4" fillId="2" borderId="39" xfId="1" applyNumberFormat="1" applyFont="1" applyFill="1" applyBorder="1" applyAlignment="1">
      <alignment horizontal="center" vertical="center" wrapText="1"/>
    </xf>
    <xf numFmtId="0" fontId="36" fillId="4" borderId="52" xfId="35" applyFont="1" applyFill="1" applyBorder="1" applyAlignment="1">
      <alignment horizontal="center" vertical="center" readingOrder="2"/>
    </xf>
    <xf numFmtId="0" fontId="36" fillId="2" borderId="91" xfId="37" applyFont="1" applyFill="1" applyBorder="1" applyAlignment="1">
      <alignment horizontal="center" vertical="center" wrapText="1" readingOrder="2"/>
    </xf>
    <xf numFmtId="3" fontId="4" fillId="2" borderId="25" xfId="41" applyNumberFormat="1" applyFont="1" applyFill="1" applyBorder="1" applyAlignment="1">
      <alignment horizontal="right" vertical="center" indent="1"/>
    </xf>
    <xf numFmtId="0" fontId="4" fillId="2" borderId="92" xfId="42" applyFont="1" applyFill="1" applyBorder="1" applyAlignment="1">
      <alignment horizontal="center" vertical="center" wrapText="1"/>
    </xf>
    <xf numFmtId="3" fontId="19" fillId="2" borderId="25" xfId="41" applyNumberFormat="1" applyFont="1" applyFill="1" applyBorder="1">
      <alignment horizontal="right" vertical="center" indent="1"/>
    </xf>
    <xf numFmtId="165" fontId="4" fillId="2" borderId="25" xfId="41" applyNumberFormat="1" applyFont="1" applyFill="1" applyBorder="1">
      <alignment horizontal="right" vertical="center" indent="1"/>
    </xf>
    <xf numFmtId="165" fontId="19" fillId="2" borderId="25" xfId="41" applyNumberFormat="1" applyFont="1" applyFill="1" applyBorder="1">
      <alignment horizontal="right" vertical="center" indent="1"/>
    </xf>
    <xf numFmtId="3" fontId="4" fillId="4" borderId="54" xfId="41" applyNumberFormat="1" applyFont="1" applyFill="1" applyBorder="1" applyAlignment="1">
      <alignment horizontal="right" vertical="center" indent="1"/>
    </xf>
    <xf numFmtId="165" fontId="4" fillId="4" borderId="75" xfId="41" applyNumberFormat="1" applyFont="1" applyFill="1" applyBorder="1">
      <alignment horizontal="right" vertical="center" indent="1"/>
    </xf>
    <xf numFmtId="165" fontId="19" fillId="4" borderId="75" xfId="41" applyNumberFormat="1" applyFont="1" applyFill="1" applyBorder="1">
      <alignment horizontal="right" vertical="center" indent="1"/>
    </xf>
    <xf numFmtId="3" fontId="19" fillId="4" borderId="54" xfId="41" applyNumberFormat="1" applyFont="1" applyFill="1" applyBorder="1">
      <alignment horizontal="right" vertical="center" indent="1"/>
    </xf>
    <xf numFmtId="0" fontId="19" fillId="0" borderId="25" xfId="41" applyFont="1" applyFill="1" applyBorder="1">
      <alignment horizontal="right" vertical="center" indent="1"/>
    </xf>
    <xf numFmtId="0" fontId="4" fillId="2" borderId="35" xfId="37" applyNumberFormat="1" applyFont="1" applyFill="1" applyBorder="1" applyAlignment="1">
      <alignment horizontal="left" vertical="center" wrapText="1" indent="1" readingOrder="1"/>
    </xf>
    <xf numFmtId="0" fontId="4" fillId="2" borderId="55" xfId="37" applyNumberFormat="1" applyFont="1" applyFill="1" applyBorder="1" applyAlignment="1">
      <alignment horizontal="left" vertical="center" wrapText="1" indent="1"/>
    </xf>
    <xf numFmtId="0" fontId="20" fillId="4" borderId="34" xfId="22" applyFont="1" applyFill="1" applyBorder="1" applyAlignment="1">
      <alignment horizontal="center" vertical="center" wrapText="1"/>
    </xf>
    <xf numFmtId="167" fontId="4" fillId="0" borderId="0" xfId="23" applyNumberFormat="1" applyAlignment="1">
      <alignment vertical="center"/>
    </xf>
    <xf numFmtId="0" fontId="37" fillId="4" borderId="28" xfId="37" applyFont="1" applyFill="1" applyBorder="1" applyAlignment="1">
      <alignment horizontal="center" vertical="center" wrapText="1" readingOrder="2"/>
    </xf>
    <xf numFmtId="0" fontId="8" fillId="4" borderId="26" xfId="37" applyFont="1" applyFill="1" applyBorder="1" applyAlignment="1">
      <alignment horizontal="center" vertical="center" wrapText="1" readingOrder="1"/>
    </xf>
    <xf numFmtId="0" fontId="19" fillId="2" borderId="55" xfId="37" applyNumberFormat="1" applyFont="1" applyFill="1" applyBorder="1" applyAlignment="1">
      <alignment horizontal="left" vertical="center" wrapText="1" indent="1"/>
    </xf>
    <xf numFmtId="167" fontId="4" fillId="0" borderId="0" xfId="1" applyNumberFormat="1" applyAlignment="1">
      <alignment vertical="center"/>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36" fillId="0" borderId="40" xfId="37" applyFont="1" applyFill="1" applyBorder="1" applyAlignment="1">
      <alignment horizontal="center" vertical="center" wrapText="1" readingOrder="2"/>
    </xf>
    <xf numFmtId="0" fontId="19" fillId="4" borderId="29" xfId="35" applyFont="1" applyFill="1" applyBorder="1" applyAlignment="1">
      <alignment horizontal="right" vertical="center" indent="1" readingOrder="1"/>
    </xf>
    <xf numFmtId="166" fontId="19" fillId="4" borderId="29" xfId="35" applyNumberFormat="1" applyFont="1" applyFill="1" applyBorder="1" applyAlignment="1">
      <alignment horizontal="right" vertical="center" indent="1" readingOrder="1"/>
    </xf>
    <xf numFmtId="3" fontId="19" fillId="4" borderId="29" xfId="35" applyNumberFormat="1" applyFont="1" applyFill="1" applyBorder="1" applyAlignment="1">
      <alignment horizontal="right" vertical="center" indent="1" readingOrder="1"/>
    </xf>
    <xf numFmtId="0" fontId="8" fillId="4" borderId="51" xfId="35" applyFont="1" applyFill="1" applyBorder="1" applyAlignment="1">
      <alignment horizontal="center" vertical="center"/>
    </xf>
    <xf numFmtId="3" fontId="19" fillId="4" borderId="35" xfId="0" applyNumberFormat="1" applyFont="1" applyFill="1" applyBorder="1" applyAlignment="1" applyProtection="1">
      <alignment horizontal="right" vertical="center" indent="1"/>
    </xf>
    <xf numFmtId="3" fontId="4" fillId="0" borderId="16" xfId="41" applyNumberFormat="1" applyFont="1" applyFill="1" applyBorder="1">
      <alignment horizontal="right" vertical="center" indent="1"/>
    </xf>
    <xf numFmtId="165" fontId="4" fillId="0" borderId="16" xfId="41" applyNumberFormat="1" applyFont="1" applyFill="1" applyBorder="1">
      <alignment horizontal="right" vertical="center" indent="1"/>
    </xf>
    <xf numFmtId="3" fontId="19" fillId="0" borderId="16" xfId="41" applyNumberFormat="1" applyFont="1" applyFill="1" applyBorder="1">
      <alignment horizontal="right" vertical="center" indent="1"/>
    </xf>
    <xf numFmtId="165" fontId="19" fillId="0" borderId="16" xfId="41" applyNumberFormat="1" applyFont="1" applyFill="1" applyBorder="1">
      <alignment horizontal="right" vertical="center" indent="1"/>
    </xf>
    <xf numFmtId="0" fontId="19" fillId="0" borderId="39" xfId="37" applyFont="1" applyFill="1" applyBorder="1" applyAlignment="1">
      <alignment horizontal="center" vertical="center" wrapText="1" readingOrder="1"/>
    </xf>
    <xf numFmtId="0" fontId="36" fillId="4" borderId="28" xfId="37" applyFont="1" applyFill="1" applyBorder="1" applyAlignment="1">
      <alignment horizontal="center" vertical="center" wrapText="1" readingOrder="2"/>
    </xf>
    <xf numFmtId="3" fontId="19" fillId="4" borderId="29" xfId="41" applyNumberFormat="1" applyFont="1" applyFill="1" applyBorder="1">
      <alignment horizontal="right" vertical="center" indent="1"/>
    </xf>
    <xf numFmtId="165" fontId="19" fillId="4" borderId="29" xfId="41" applyNumberFormat="1" applyFont="1" applyFill="1" applyBorder="1">
      <alignment horizontal="right" vertical="center" indent="1"/>
    </xf>
    <xf numFmtId="0" fontId="19" fillId="4" borderId="26" xfId="37" applyFont="1" applyFill="1" applyBorder="1" applyAlignment="1">
      <alignment horizontal="center" vertical="center" wrapText="1" readingOrder="1"/>
    </xf>
    <xf numFmtId="0" fontId="36" fillId="0" borderId="91" xfId="37" applyFont="1" applyFill="1" applyBorder="1" applyAlignment="1">
      <alignment horizontal="center" vertical="center" wrapText="1" readingOrder="2"/>
    </xf>
    <xf numFmtId="3" fontId="4" fillId="0" borderId="25" xfId="41" applyNumberFormat="1" applyFont="1" applyFill="1" applyBorder="1" applyAlignment="1">
      <alignment horizontal="right" vertical="center" indent="1"/>
    </xf>
    <xf numFmtId="3" fontId="19" fillId="0" borderId="25" xfId="41" applyNumberFormat="1" applyFont="1" applyFill="1" applyBorder="1" applyAlignment="1">
      <alignment horizontal="right" vertical="center" indent="1"/>
    </xf>
    <xf numFmtId="0" fontId="4" fillId="0" borderId="92" xfId="42" applyFont="1" applyFill="1" applyBorder="1" applyAlignment="1">
      <alignment horizontal="center" vertical="center" wrapText="1"/>
    </xf>
    <xf numFmtId="0" fontId="36" fillId="4" borderId="83" xfId="35" applyFont="1" applyFill="1" applyBorder="1" applyAlignment="1">
      <alignment horizontal="center" vertical="center" readingOrder="2"/>
    </xf>
    <xf numFmtId="3" fontId="19" fillId="4" borderId="75" xfId="35" applyNumberFormat="1" applyFont="1" applyFill="1" applyBorder="1" applyAlignment="1">
      <alignment horizontal="right" vertical="center" indent="1"/>
    </xf>
    <xf numFmtId="0" fontId="19" fillId="4" borderId="84" xfId="35" applyFont="1" applyFill="1" applyBorder="1" applyAlignment="1">
      <alignment horizontal="center" vertical="center"/>
    </xf>
    <xf numFmtId="0" fontId="36" fillId="4" borderId="88" xfId="35" applyFont="1" applyFill="1" applyBorder="1" applyAlignment="1">
      <alignment horizontal="center" vertical="center" readingOrder="2"/>
    </xf>
    <xf numFmtId="165" fontId="19" fillId="4" borderId="76" xfId="35" applyNumberFormat="1" applyFont="1" applyFill="1" applyBorder="1" applyAlignment="1">
      <alignment horizontal="right" vertical="center" indent="1"/>
    </xf>
    <xf numFmtId="3" fontId="19" fillId="4" borderId="76" xfId="35" applyNumberFormat="1" applyFont="1" applyFill="1" applyBorder="1" applyAlignment="1">
      <alignment horizontal="right" vertical="center" indent="1"/>
    </xf>
    <xf numFmtId="0" fontId="19" fillId="4" borderId="89" xfId="35" applyFont="1" applyFill="1" applyBorder="1" applyAlignment="1">
      <alignment horizontal="center" vertical="center"/>
    </xf>
    <xf numFmtId="0" fontId="4" fillId="2" borderId="25" xfId="1" applyNumberFormat="1" applyFont="1" applyFill="1" applyBorder="1" applyAlignment="1">
      <alignment horizontal="right" vertical="center" indent="1" readingOrder="1"/>
    </xf>
    <xf numFmtId="0" fontId="19" fillId="2" borderId="25" xfId="1" applyNumberFormat="1" applyFont="1" applyFill="1" applyBorder="1" applyAlignment="1">
      <alignment horizontal="right" vertical="center" indent="1" readingOrder="1"/>
    </xf>
    <xf numFmtId="0" fontId="4" fillId="2" borderId="20" xfId="42" applyFont="1" applyFill="1" applyBorder="1" applyAlignment="1">
      <alignment horizontal="center" vertical="center" wrapText="1"/>
    </xf>
    <xf numFmtId="3" fontId="19" fillId="4" borderId="29" xfId="35" applyNumberFormat="1" applyFont="1" applyFill="1" applyBorder="1" applyAlignment="1">
      <alignment horizontal="right" vertical="center" indent="1"/>
    </xf>
    <xf numFmtId="0" fontId="19" fillId="4" borderId="26" xfId="35" applyFont="1" applyFill="1" applyBorder="1" applyAlignment="1">
      <alignment horizontal="center" vertical="center"/>
    </xf>
    <xf numFmtId="0" fontId="8" fillId="4" borderId="35" xfId="14" applyFont="1" applyFill="1" applyBorder="1" applyAlignment="1">
      <alignment horizontal="center" vertical="top" wrapText="1"/>
    </xf>
    <xf numFmtId="1" fontId="4" fillId="2" borderId="58" xfId="42" applyNumberFormat="1" applyFont="1" applyFill="1" applyBorder="1" applyAlignment="1">
      <alignment horizontal="left" vertical="center" wrapText="1" indent="1"/>
    </xf>
    <xf numFmtId="168" fontId="19" fillId="4" borderId="29" xfId="51" applyNumberFormat="1" applyFont="1" applyFill="1" applyBorder="1" applyAlignment="1">
      <alignment horizontal="left" vertical="center" wrapText="1" indent="1" readingOrder="1"/>
    </xf>
    <xf numFmtId="168" fontId="47" fillId="4" borderId="29" xfId="51" applyNumberFormat="1" applyFont="1" applyFill="1" applyBorder="1" applyAlignment="1">
      <alignment horizontal="right" vertical="center" indent="1"/>
    </xf>
    <xf numFmtId="0" fontId="4" fillId="4" borderId="0" xfId="42" applyFont="1" applyFill="1" applyBorder="1" applyAlignment="1">
      <alignment horizontal="center" vertical="center" wrapText="1"/>
    </xf>
    <xf numFmtId="0" fontId="36" fillId="2" borderId="91" xfId="38" applyFont="1" applyFill="1" applyBorder="1" applyAlignment="1">
      <alignment horizontal="center" vertical="center" wrapText="1" readingOrder="2"/>
    </xf>
    <xf numFmtId="3" fontId="19" fillId="2" borderId="25" xfId="14" applyNumberFormat="1" applyFont="1" applyFill="1" applyBorder="1" applyAlignment="1">
      <alignment horizontal="left" vertical="center" wrapText="1" indent="1" readingOrder="1"/>
    </xf>
    <xf numFmtId="0" fontId="4" fillId="2" borderId="22" xfId="42" applyFont="1" applyFill="1" applyBorder="1" applyAlignment="1">
      <alignment horizontal="center" vertical="center" wrapText="1"/>
    </xf>
    <xf numFmtId="3" fontId="19" fillId="5" borderId="14" xfId="14" applyNumberFormat="1" applyFont="1" applyFill="1" applyBorder="1" applyAlignment="1">
      <alignment horizontal="left" vertical="center" wrapText="1" indent="1" readingOrder="1"/>
    </xf>
    <xf numFmtId="0" fontId="36" fillId="5" borderId="52" xfId="38" applyFont="1" applyFill="1" applyBorder="1" applyAlignment="1">
      <alignment horizontal="center" vertical="center" wrapText="1" readingOrder="2"/>
    </xf>
    <xf numFmtId="3" fontId="19" fillId="5" borderId="29" xfId="41" applyNumberFormat="1" applyFont="1" applyFill="1" applyBorder="1" applyAlignment="1">
      <alignment horizontal="right" vertical="center" indent="1"/>
    </xf>
    <xf numFmtId="0" fontId="11" fillId="5" borderId="22" xfId="52" applyFont="1" applyFill="1" applyBorder="1" applyAlignment="1">
      <alignment horizontal="center" vertical="center"/>
    </xf>
    <xf numFmtId="0" fontId="36" fillId="4" borderId="0" xfId="38" applyFont="1" applyFill="1" applyBorder="1" applyAlignment="1">
      <alignment horizontal="center" vertical="center" wrapText="1" readingOrder="2"/>
    </xf>
    <xf numFmtId="0" fontId="20" fillId="5" borderId="28" xfId="35" applyFont="1" applyFill="1" applyBorder="1" applyAlignment="1">
      <alignment horizontal="center" vertical="center"/>
    </xf>
    <xf numFmtId="0" fontId="8" fillId="5" borderId="26" xfId="35" applyFont="1" applyFill="1" applyBorder="1" applyAlignment="1">
      <alignment horizontal="center" vertical="center"/>
    </xf>
    <xf numFmtId="0" fontId="36" fillId="2" borderId="21" xfId="38" applyFont="1" applyFill="1" applyBorder="1" applyAlignment="1">
      <alignment horizontal="center" vertical="center" wrapText="1" readingOrder="2"/>
    </xf>
    <xf numFmtId="0" fontId="4" fillId="2" borderId="25" xfId="41" applyNumberFormat="1" applyFont="1" applyFill="1" applyBorder="1">
      <alignment horizontal="right" vertical="center" indent="1"/>
    </xf>
    <xf numFmtId="0" fontId="19" fillId="2" borderId="20" xfId="42" applyFont="1" applyFill="1" applyBorder="1" applyAlignment="1">
      <alignment horizontal="center" vertical="center" wrapText="1"/>
    </xf>
    <xf numFmtId="168" fontId="19" fillId="2" borderId="29" xfId="51" applyNumberFormat="1" applyFont="1" applyFill="1" applyBorder="1" applyAlignment="1">
      <alignment horizontal="right" vertical="center" indent="1" readingOrder="1"/>
    </xf>
    <xf numFmtId="0" fontId="36" fillId="2" borderId="88" xfId="37" applyFont="1" applyFill="1" applyBorder="1" applyAlignment="1">
      <alignment horizontal="center" vertical="center" wrapText="1" readingOrder="2"/>
    </xf>
    <xf numFmtId="3" fontId="4" fillId="2" borderId="76" xfId="41" applyNumberFormat="1" applyFont="1" applyFill="1" applyBorder="1" applyAlignment="1">
      <alignment horizontal="right" vertical="center" indent="1"/>
    </xf>
    <xf numFmtId="165" fontId="4" fillId="2" borderId="76" xfId="41" applyNumberFormat="1" applyFont="1" applyFill="1" applyBorder="1">
      <alignment horizontal="right" vertical="center" indent="1"/>
    </xf>
    <xf numFmtId="3" fontId="19" fillId="2" borderId="76" xfId="41" applyNumberFormat="1" applyFont="1" applyFill="1" applyBorder="1">
      <alignment horizontal="right" vertical="center" indent="1"/>
    </xf>
    <xf numFmtId="165" fontId="19" fillId="2" borderId="76" xfId="41" applyNumberFormat="1" applyFont="1" applyFill="1" applyBorder="1">
      <alignment horizontal="right" vertical="center" indent="1"/>
    </xf>
    <xf numFmtId="0" fontId="4" fillId="2" borderId="89" xfId="42" applyFont="1" applyFill="1" applyBorder="1" applyAlignment="1">
      <alignment horizontal="center" vertical="center" wrapText="1"/>
    </xf>
    <xf numFmtId="0" fontId="36" fillId="4" borderId="94" xfId="37" applyFont="1" applyFill="1" applyBorder="1" applyAlignment="1">
      <alignment horizontal="center" vertical="center" wrapText="1" readingOrder="2"/>
    </xf>
    <xf numFmtId="3" fontId="19" fillId="4" borderId="95" xfId="41" applyNumberFormat="1" applyFont="1" applyFill="1" applyBorder="1" applyAlignment="1">
      <alignment horizontal="right" vertical="center" indent="1"/>
    </xf>
    <xf numFmtId="165" fontId="19" fillId="4" borderId="95" xfId="41" applyNumberFormat="1" applyFont="1" applyFill="1" applyBorder="1">
      <alignment horizontal="right" vertical="center" indent="1"/>
    </xf>
    <xf numFmtId="3" fontId="19" fillId="4" borderId="95" xfId="41" applyNumberFormat="1" applyFont="1" applyFill="1" applyBorder="1">
      <alignment horizontal="right" vertical="center" indent="1"/>
    </xf>
    <xf numFmtId="0" fontId="4" fillId="4" borderId="96" xfId="42" applyFont="1" applyFill="1" applyBorder="1" applyAlignment="1">
      <alignment horizontal="center" vertical="center" wrapText="1"/>
    </xf>
    <xf numFmtId="0" fontId="54" fillId="2" borderId="0" xfId="1" applyFont="1" applyFill="1" applyAlignment="1">
      <alignment horizontal="center" vertical="center"/>
    </xf>
    <xf numFmtId="0" fontId="36" fillId="2" borderId="0" xfId="1" applyFont="1" applyFill="1" applyAlignment="1">
      <alignment horizontal="right" vertical="center" wrapText="1" indent="1"/>
    </xf>
    <xf numFmtId="0" fontId="54" fillId="2" borderId="0" xfId="1" applyFont="1" applyFill="1" applyAlignment="1">
      <alignment horizontal="center" vertical="center"/>
    </xf>
    <xf numFmtId="0" fontId="36" fillId="2" borderId="0" xfId="1" applyFont="1" applyFill="1" applyAlignment="1">
      <alignment horizontal="right" vertical="center" wrapText="1" indent="1"/>
    </xf>
    <xf numFmtId="0" fontId="20" fillId="4" borderId="34" xfId="22" applyFont="1" applyFill="1" applyBorder="1" applyAlignment="1">
      <alignment horizontal="center" vertical="center" wrapText="1"/>
    </xf>
    <xf numFmtId="3" fontId="19" fillId="2" borderId="16" xfId="14" applyNumberFormat="1" applyFont="1" applyFill="1" applyBorder="1" applyAlignment="1">
      <alignment horizontal="left" vertical="center" wrapText="1" indent="1" readingOrder="1"/>
    </xf>
    <xf numFmtId="0" fontId="4" fillId="0" borderId="0" xfId="23" applyBorder="1" applyAlignment="1">
      <alignment vertical="center"/>
    </xf>
    <xf numFmtId="167" fontId="4" fillId="4" borderId="0" xfId="2" applyNumberFormat="1" applyFont="1" applyFill="1" applyBorder="1" applyAlignment="1">
      <alignment horizontal="left" vertical="center" wrapText="1" indent="1"/>
    </xf>
    <xf numFmtId="0" fontId="36" fillId="4" borderId="25" xfId="1" applyNumberFormat="1" applyFont="1" applyFill="1" applyBorder="1" applyAlignment="1">
      <alignment horizontal="center" wrapText="1"/>
    </xf>
    <xf numFmtId="0" fontId="8" fillId="4" borderId="46" xfId="1" applyNumberFormat="1" applyFont="1" applyFill="1" applyBorder="1" applyAlignment="1">
      <alignment horizontal="center" vertical="top" wrapText="1"/>
    </xf>
    <xf numFmtId="0" fontId="4" fillId="2" borderId="93" xfId="23" applyFont="1" applyFill="1" applyBorder="1" applyAlignment="1">
      <alignment vertical="center" wrapText="1" readingOrder="2"/>
    </xf>
    <xf numFmtId="0" fontId="64" fillId="2" borderId="0" xfId="1" applyFont="1" applyFill="1" applyAlignment="1">
      <alignment horizontal="center" vertical="center"/>
    </xf>
    <xf numFmtId="0" fontId="66" fillId="0" borderId="0" xfId="1" applyFont="1"/>
    <xf numFmtId="0" fontId="67" fillId="2" borderId="0" xfId="1" applyFont="1" applyFill="1" applyBorder="1" applyAlignment="1">
      <alignment horizontal="center" vertical="center"/>
    </xf>
    <xf numFmtId="49" fontId="69" fillId="2" borderId="98" xfId="1" applyNumberFormat="1" applyFont="1" applyFill="1" applyBorder="1" applyAlignment="1">
      <alignment horizontal="center" vertical="center" wrapText="1" readingOrder="1"/>
    </xf>
    <xf numFmtId="0" fontId="69" fillId="2" borderId="98" xfId="1" applyFont="1" applyFill="1" applyBorder="1" applyAlignment="1">
      <alignment horizontal="center" vertical="center" wrapText="1" readingOrder="1"/>
    </xf>
    <xf numFmtId="49" fontId="19" fillId="0" borderId="99" xfId="1" applyNumberFormat="1" applyFont="1" applyBorder="1" applyAlignment="1">
      <alignment horizontal="center" vertical="center" wrapText="1" readingOrder="1"/>
    </xf>
    <xf numFmtId="0" fontId="19" fillId="0" borderId="99" xfId="1" applyFont="1" applyBorder="1" applyAlignment="1">
      <alignment horizontal="center" vertical="center" wrapText="1" readingOrder="1"/>
    </xf>
    <xf numFmtId="49" fontId="69" fillId="2" borderId="99" xfId="1" applyNumberFormat="1" applyFont="1" applyFill="1" applyBorder="1" applyAlignment="1">
      <alignment horizontal="center" vertical="center" wrapText="1" readingOrder="1"/>
    </xf>
    <xf numFmtId="0" fontId="69" fillId="2" borderId="99" xfId="1" applyFont="1" applyFill="1" applyBorder="1" applyAlignment="1">
      <alignment horizontal="center" vertical="center" wrapText="1" readingOrder="1"/>
    </xf>
    <xf numFmtId="49" fontId="69" fillId="0" borderId="99" xfId="1" applyNumberFormat="1" applyFont="1" applyBorder="1" applyAlignment="1">
      <alignment horizontal="center" vertical="center" wrapText="1" readingOrder="1"/>
    </xf>
    <xf numFmtId="49" fontId="19" fillId="0" borderId="100" xfId="1" applyNumberFormat="1" applyFont="1" applyBorder="1" applyAlignment="1">
      <alignment horizontal="center" vertical="center" wrapText="1" readingOrder="1"/>
    </xf>
    <xf numFmtId="0" fontId="19" fillId="0" borderId="100" xfId="1" applyFont="1" applyBorder="1" applyAlignment="1">
      <alignment horizontal="center" vertical="center" wrapText="1" readingOrder="1"/>
    </xf>
    <xf numFmtId="0" fontId="66" fillId="2" borderId="0" xfId="1" applyFont="1" applyFill="1"/>
    <xf numFmtId="0" fontId="68" fillId="6" borderId="97" xfId="1" applyFont="1" applyFill="1" applyBorder="1" applyAlignment="1">
      <alignment horizontal="center" vertical="center" wrapText="1" readingOrder="2"/>
    </xf>
    <xf numFmtId="49" fontId="69" fillId="6" borderId="97" xfId="1" applyNumberFormat="1" applyFont="1" applyFill="1" applyBorder="1" applyAlignment="1">
      <alignment horizontal="center" vertical="center" wrapText="1" readingOrder="1"/>
    </xf>
    <xf numFmtId="0" fontId="69" fillId="6" borderId="97" xfId="1" applyFont="1" applyFill="1" applyBorder="1" applyAlignment="1">
      <alignment horizontal="center" vertical="center" wrapText="1" readingOrder="1"/>
    </xf>
    <xf numFmtId="0" fontId="71" fillId="6" borderId="97" xfId="1" applyFont="1" applyFill="1" applyBorder="1" applyAlignment="1">
      <alignment horizontal="center" vertical="center" wrapText="1" readingOrder="2"/>
    </xf>
    <xf numFmtId="0" fontId="72" fillId="2" borderId="99" xfId="1" applyFont="1" applyFill="1" applyBorder="1" applyAlignment="1">
      <alignment horizontal="center" vertical="center" readingOrder="2"/>
    </xf>
    <xf numFmtId="0" fontId="73" fillId="2" borderId="99" xfId="1" applyFont="1" applyFill="1" applyBorder="1" applyAlignment="1">
      <alignment horizontal="center" vertical="center" wrapText="1" readingOrder="2"/>
    </xf>
    <xf numFmtId="0" fontId="37" fillId="0" borderId="99" xfId="1" applyFont="1" applyBorder="1" applyAlignment="1">
      <alignment horizontal="right" vertical="center" wrapText="1" indent="1" readingOrder="2"/>
    </xf>
    <xf numFmtId="0" fontId="21" fillId="0" borderId="99" xfId="0" applyFont="1" applyBorder="1" applyAlignment="1">
      <alignment horizontal="left" vertical="center" wrapText="1" indent="1" readingOrder="1"/>
    </xf>
    <xf numFmtId="0" fontId="37" fillId="0" borderId="100" xfId="1" applyFont="1" applyBorder="1" applyAlignment="1">
      <alignment horizontal="right" vertical="center" wrapText="1" indent="1" readingOrder="2"/>
    </xf>
    <xf numFmtId="0" fontId="21" fillId="0" borderId="100" xfId="0" applyFont="1" applyBorder="1" applyAlignment="1">
      <alignment horizontal="left" vertical="center" wrapText="1" indent="1" readingOrder="1"/>
    </xf>
    <xf numFmtId="0" fontId="68" fillId="6" borderId="101" xfId="1" applyFont="1" applyFill="1" applyBorder="1" applyAlignment="1">
      <alignment horizontal="center" vertical="center" wrapText="1" readingOrder="2"/>
    </xf>
    <xf numFmtId="0" fontId="71" fillId="6" borderId="102" xfId="1" applyFont="1" applyFill="1" applyBorder="1" applyAlignment="1">
      <alignment horizontal="center" vertical="center" wrapText="1" readingOrder="2"/>
    </xf>
    <xf numFmtId="0" fontId="72" fillId="2" borderId="103" xfId="1" applyFont="1" applyFill="1" applyBorder="1" applyAlignment="1">
      <alignment horizontal="center" vertical="center" readingOrder="2"/>
    </xf>
    <xf numFmtId="0" fontId="73" fillId="2" borderId="104" xfId="1" applyFont="1" applyFill="1" applyBorder="1" applyAlignment="1">
      <alignment horizontal="center" vertical="center" wrapText="1" readingOrder="2"/>
    </xf>
    <xf numFmtId="0" fontId="37" fillId="0" borderId="105" xfId="1" applyFont="1" applyBorder="1" applyAlignment="1">
      <alignment horizontal="right" vertical="center" wrapText="1" indent="1" readingOrder="2"/>
    </xf>
    <xf numFmtId="0" fontId="21" fillId="0" borderId="106" xfId="0" applyFont="1" applyBorder="1" applyAlignment="1">
      <alignment horizontal="left" vertical="center" wrapText="1" indent="1" readingOrder="1"/>
    </xf>
    <xf numFmtId="0" fontId="72" fillId="2" borderId="105" xfId="1" applyFont="1" applyFill="1" applyBorder="1" applyAlignment="1">
      <alignment horizontal="center" vertical="center" readingOrder="2"/>
    </xf>
    <xf numFmtId="0" fontId="73" fillId="2" borderId="106" xfId="1" applyFont="1" applyFill="1" applyBorder="1" applyAlignment="1">
      <alignment horizontal="center" vertical="center" wrapText="1" readingOrder="2"/>
    </xf>
    <xf numFmtId="0" fontId="37" fillId="0" borderId="107" xfId="1" applyFont="1" applyBorder="1" applyAlignment="1">
      <alignment horizontal="right" vertical="center" wrapText="1" indent="1" readingOrder="2"/>
    </xf>
    <xf numFmtId="0" fontId="21" fillId="0" borderId="108" xfId="0" applyFont="1" applyBorder="1" applyAlignment="1">
      <alignment horizontal="left" vertical="center" wrapText="1" indent="1" readingOrder="1"/>
    </xf>
    <xf numFmtId="1" fontId="74" fillId="2" borderId="33" xfId="23" applyNumberFormat="1" applyFont="1" applyFill="1" applyBorder="1" applyAlignment="1">
      <alignment horizontal="right" vertical="center"/>
    </xf>
    <xf numFmtId="1" fontId="66" fillId="2" borderId="33" xfId="23" applyNumberFormat="1" applyFont="1" applyFill="1" applyBorder="1" applyAlignment="1">
      <alignment vertical="center"/>
    </xf>
    <xf numFmtId="1" fontId="76" fillId="2" borderId="33" xfId="23" applyNumberFormat="1" applyFont="1" applyFill="1" applyBorder="1" applyAlignment="1">
      <alignment horizontal="left" vertical="center"/>
    </xf>
    <xf numFmtId="1" fontId="66" fillId="0" borderId="33" xfId="23" applyNumberFormat="1" applyFont="1" applyBorder="1" applyAlignment="1">
      <alignment vertical="center"/>
    </xf>
    <xf numFmtId="0" fontId="77" fillId="0" borderId="0" xfId="52" applyFont="1" applyBorder="1" applyAlignment="1">
      <alignment horizontal="center" vertical="center" wrapText="1"/>
    </xf>
    <xf numFmtId="167" fontId="25" fillId="2" borderId="0" xfId="2" applyNumberFormat="1" applyFont="1" applyFill="1" applyBorder="1" applyAlignment="1">
      <alignment horizontal="left" vertical="center" wrapText="1" indent="1"/>
    </xf>
    <xf numFmtId="167" fontId="25" fillId="4" borderId="0" xfId="2" applyNumberFormat="1" applyFont="1" applyFill="1" applyBorder="1" applyAlignment="1">
      <alignment horizontal="left" vertical="center" wrapText="1" indent="1"/>
    </xf>
    <xf numFmtId="1" fontId="4" fillId="2" borderId="25" xfId="37" applyNumberFormat="1" applyFont="1" applyFill="1" applyBorder="1" applyAlignment="1">
      <alignment horizontal="right" vertical="center" wrapText="1" indent="1" readingOrder="1"/>
    </xf>
    <xf numFmtId="0" fontId="4" fillId="4" borderId="25" xfId="37" applyNumberFormat="1" applyFont="1" applyFill="1" applyBorder="1" applyAlignment="1">
      <alignment horizontal="right" vertical="center" wrapText="1" indent="1" readingOrder="1"/>
    </xf>
    <xf numFmtId="3" fontId="19" fillId="5" borderId="29" xfId="41" applyNumberFormat="1" applyFont="1" applyFill="1" applyBorder="1" applyAlignment="1">
      <alignment horizontal="center" vertical="center"/>
    </xf>
    <xf numFmtId="3" fontId="19" fillId="5" borderId="29" xfId="36" applyNumberFormat="1" applyFont="1" applyFill="1" applyBorder="1" applyAlignment="1">
      <alignment horizontal="center" vertical="center"/>
    </xf>
    <xf numFmtId="0" fontId="16" fillId="4" borderId="55" xfId="37" applyNumberFormat="1" applyFont="1" applyFill="1" applyBorder="1" applyAlignment="1">
      <alignment horizontal="left" vertical="center" wrapText="1" indent="1"/>
    </xf>
    <xf numFmtId="1" fontId="23" fillId="4" borderId="55" xfId="37" applyNumberFormat="1" applyFont="1" applyFill="1" applyBorder="1" applyAlignment="1">
      <alignment horizontal="left" vertical="center" wrapText="1" indent="1"/>
    </xf>
    <xf numFmtId="1" fontId="23" fillId="4" borderId="55" xfId="37" applyNumberFormat="1" applyFont="1" applyFill="1" applyBorder="1" applyAlignment="1">
      <alignment horizontal="left" vertical="center" wrapText="1" indent="1" readingOrder="1"/>
    </xf>
    <xf numFmtId="0" fontId="16" fillId="4" borderId="60" xfId="42" applyFont="1" applyFill="1" applyBorder="1" applyAlignment="1">
      <alignment horizontal="left" vertical="center" wrapText="1" indent="1"/>
    </xf>
    <xf numFmtId="0" fontId="16" fillId="2" borderId="55" xfId="37" applyNumberFormat="1" applyFont="1" applyFill="1" applyBorder="1" applyAlignment="1">
      <alignment horizontal="left" vertical="center" wrapText="1" indent="1"/>
    </xf>
    <xf numFmtId="1" fontId="23" fillId="2" borderId="55" xfId="37" applyNumberFormat="1" applyFont="1" applyFill="1" applyBorder="1" applyAlignment="1">
      <alignment horizontal="left" vertical="center" wrapText="1" indent="1"/>
    </xf>
    <xf numFmtId="1" fontId="23" fillId="2" borderId="55" xfId="37" applyNumberFormat="1" applyFont="1" applyFill="1" applyBorder="1" applyAlignment="1">
      <alignment horizontal="left" vertical="center" wrapText="1" indent="1" readingOrder="1"/>
    </xf>
    <xf numFmtId="0" fontId="16" fillId="2" borderId="60" xfId="42" applyFont="1" applyFill="1" applyBorder="1" applyAlignment="1">
      <alignment horizontal="left" vertical="center" wrapText="1" indent="1"/>
    </xf>
    <xf numFmtId="0" fontId="16" fillId="4" borderId="25" xfId="37" applyNumberFormat="1" applyFont="1" applyFill="1" applyBorder="1" applyAlignment="1">
      <alignment horizontal="left" vertical="center" wrapText="1" indent="1" readingOrder="1"/>
    </xf>
    <xf numFmtId="1" fontId="23" fillId="4" borderId="25" xfId="37" applyNumberFormat="1" applyFont="1" applyFill="1" applyBorder="1" applyAlignment="1">
      <alignment horizontal="left" vertical="center" wrapText="1" indent="1" readingOrder="1"/>
    </xf>
    <xf numFmtId="0" fontId="16" fillId="2" borderId="25" xfId="37" applyNumberFormat="1" applyFont="1" applyFill="1" applyBorder="1" applyAlignment="1">
      <alignment horizontal="left" vertical="center" wrapText="1" indent="1" readingOrder="1"/>
    </xf>
    <xf numFmtId="1" fontId="23" fillId="2" borderId="25" xfId="37" applyNumberFormat="1" applyFont="1" applyFill="1" applyBorder="1" applyAlignment="1">
      <alignment horizontal="left" vertical="center" wrapText="1" indent="1" readingOrder="1"/>
    </xf>
    <xf numFmtId="0" fontId="16" fillId="2" borderId="58" xfId="42" applyFont="1" applyFill="1" applyBorder="1" applyAlignment="1">
      <alignment horizontal="left" vertical="center" wrapText="1" indent="1"/>
    </xf>
    <xf numFmtId="0" fontId="4" fillId="0" borderId="25" xfId="41" applyFont="1" applyFill="1" applyBorder="1">
      <alignment horizontal="right" vertical="center" indent="1"/>
    </xf>
    <xf numFmtId="1" fontId="4" fillId="4" borderId="25" xfId="37" applyNumberFormat="1" applyFont="1" applyFill="1" applyBorder="1" applyAlignment="1">
      <alignment horizontal="right" vertical="center" wrapText="1" indent="1" readingOrder="1"/>
    </xf>
    <xf numFmtId="166" fontId="4" fillId="2" borderId="76" xfId="41" applyNumberFormat="1" applyFont="1" applyFill="1" applyBorder="1">
      <alignment horizontal="right" vertical="center" indent="1"/>
    </xf>
    <xf numFmtId="3" fontId="47" fillId="5" borderId="29" xfId="41" applyNumberFormat="1" applyFont="1" applyFill="1" applyBorder="1" applyAlignment="1">
      <alignment horizontal="right" vertical="center" indent="1"/>
    </xf>
    <xf numFmtId="167" fontId="19" fillId="2" borderId="11" xfId="2" applyNumberFormat="1" applyFont="1" applyFill="1" applyBorder="1" applyAlignment="1">
      <alignment horizontal="left" vertical="center" wrapText="1" indent="1"/>
    </xf>
    <xf numFmtId="167" fontId="19" fillId="4" borderId="11" xfId="2" applyNumberFormat="1" applyFont="1" applyFill="1" applyBorder="1" applyAlignment="1">
      <alignment horizontal="left" vertical="center" wrapText="1" indent="1"/>
    </xf>
    <xf numFmtId="167" fontId="19" fillId="2" borderId="14" xfId="2" applyNumberFormat="1" applyFont="1" applyFill="1" applyBorder="1" applyAlignment="1">
      <alignment horizontal="left" vertical="center" wrapText="1" indent="1"/>
    </xf>
    <xf numFmtId="167" fontId="19" fillId="2" borderId="16" xfId="2" applyNumberFormat="1" applyFont="1" applyFill="1" applyBorder="1" applyAlignment="1">
      <alignment horizontal="left" vertical="center" wrapText="1" indent="1"/>
    </xf>
    <xf numFmtId="0" fontId="78" fillId="0" borderId="0" xfId="0" applyFont="1" applyAlignment="1">
      <alignment horizontal="center"/>
    </xf>
    <xf numFmtId="0" fontId="4" fillId="2" borderId="11" xfId="2" applyNumberFormat="1" applyFont="1" applyFill="1" applyBorder="1" applyAlignment="1">
      <alignment horizontal="center" vertical="center" wrapText="1"/>
    </xf>
    <xf numFmtId="0" fontId="4" fillId="4" borderId="11" xfId="2" applyNumberFormat="1" applyFont="1" applyFill="1" applyBorder="1" applyAlignment="1">
      <alignment horizontal="center" vertical="center" wrapText="1"/>
    </xf>
    <xf numFmtId="0" fontId="4" fillId="2" borderId="14" xfId="2" applyNumberFormat="1" applyFont="1" applyFill="1" applyBorder="1" applyAlignment="1">
      <alignment horizontal="center" vertical="center" wrapText="1"/>
    </xf>
    <xf numFmtId="0" fontId="4" fillId="2" borderId="16" xfId="2" applyNumberFormat="1" applyFont="1" applyFill="1" applyBorder="1" applyAlignment="1">
      <alignment horizontal="center" vertical="center" wrapText="1"/>
    </xf>
    <xf numFmtId="167" fontId="4" fillId="2" borderId="11" xfId="2" applyNumberFormat="1" applyFont="1" applyFill="1" applyBorder="1" applyAlignment="1">
      <alignment horizontal="center" vertical="center" wrapText="1"/>
    </xf>
    <xf numFmtId="167" fontId="4" fillId="4" borderId="11" xfId="2" applyNumberFormat="1" applyFont="1" applyFill="1" applyBorder="1" applyAlignment="1">
      <alignment horizontal="center" vertical="center" wrapText="1"/>
    </xf>
    <xf numFmtId="167" fontId="4" fillId="2" borderId="14" xfId="2" applyNumberFormat="1" applyFont="1" applyFill="1" applyBorder="1" applyAlignment="1">
      <alignment horizontal="center" vertical="center" wrapText="1"/>
    </xf>
    <xf numFmtId="167" fontId="4" fillId="2" borderId="16" xfId="2" applyNumberFormat="1" applyFont="1" applyFill="1" applyBorder="1" applyAlignment="1">
      <alignment horizontal="center" vertical="center" wrapText="1"/>
    </xf>
    <xf numFmtId="167" fontId="19" fillId="4" borderId="29" xfId="2" applyNumberFormat="1" applyFont="1" applyFill="1" applyBorder="1" applyAlignment="1">
      <alignment horizontal="center" vertical="center" wrapText="1"/>
    </xf>
    <xf numFmtId="167" fontId="4" fillId="2" borderId="77" xfId="2" applyNumberFormat="1" applyFont="1" applyFill="1" applyBorder="1" applyAlignment="1">
      <alignment horizontal="center" vertical="center" wrapText="1"/>
    </xf>
    <xf numFmtId="0" fontId="36" fillId="2" borderId="0" xfId="1" applyFont="1" applyFill="1" applyAlignment="1">
      <alignment horizontal="right" vertical="center" wrapText="1" indent="1"/>
    </xf>
    <xf numFmtId="1" fontId="4" fillId="4" borderId="11" xfId="1" applyNumberFormat="1" applyFont="1" applyFill="1" applyBorder="1" applyAlignment="1">
      <alignment horizontal="right" vertical="center" indent="1" readingOrder="1"/>
    </xf>
    <xf numFmtId="3" fontId="19" fillId="4" borderId="25" xfId="0" applyNumberFormat="1" applyFont="1" applyFill="1" applyBorder="1" applyAlignment="1" applyProtection="1">
      <alignment horizontal="right" vertical="center" indent="1"/>
    </xf>
    <xf numFmtId="0" fontId="4" fillId="4" borderId="25" xfId="37" applyNumberFormat="1" applyFont="1" applyFill="1" applyBorder="1" applyAlignment="1">
      <alignment horizontal="right" vertical="center" indent="1" readingOrder="1"/>
    </xf>
    <xf numFmtId="1" fontId="4" fillId="2" borderId="34" xfId="37" applyNumberFormat="1" applyFont="1" applyFill="1" applyBorder="1" applyAlignment="1">
      <alignment horizontal="right" vertical="center" indent="1" readingOrder="1"/>
    </xf>
    <xf numFmtId="1" fontId="4" fillId="4" borderId="25" xfId="37" applyNumberFormat="1" applyFont="1" applyFill="1" applyBorder="1" applyAlignment="1">
      <alignment horizontal="right" vertical="center" indent="1" readingOrder="1"/>
    </xf>
    <xf numFmtId="1" fontId="4" fillId="2" borderId="25" xfId="37" applyNumberFormat="1" applyFont="1" applyFill="1" applyBorder="1" applyAlignment="1">
      <alignment horizontal="right" vertical="center" indent="1" readingOrder="1"/>
    </xf>
    <xf numFmtId="0" fontId="4" fillId="2" borderId="25" xfId="37" applyNumberFormat="1" applyFont="1" applyFill="1" applyBorder="1" applyAlignment="1">
      <alignment horizontal="right" vertical="center" indent="1" readingOrder="1"/>
    </xf>
    <xf numFmtId="0" fontId="4" fillId="2" borderId="35" xfId="37" applyNumberFormat="1" applyFont="1" applyFill="1" applyBorder="1" applyAlignment="1">
      <alignment horizontal="right" vertical="center" indent="1" readingOrder="1"/>
    </xf>
    <xf numFmtId="0" fontId="17" fillId="2" borderId="0" xfId="1" applyFont="1" applyFill="1"/>
    <xf numFmtId="0" fontId="79" fillId="2" borderId="0" xfId="1" applyFont="1" applyFill="1" applyAlignment="1">
      <alignment horizontal="left" indent="1"/>
    </xf>
    <xf numFmtId="0" fontId="4" fillId="4" borderId="35" xfId="42" applyFont="1" applyFill="1" applyBorder="1" applyAlignment="1">
      <alignment horizontal="center" vertical="top" wrapText="1"/>
    </xf>
    <xf numFmtId="0" fontId="19" fillId="4" borderId="35" xfId="42" applyFont="1" applyFill="1" applyBorder="1" applyAlignment="1">
      <alignment horizontal="center" vertical="top" wrapText="1"/>
    </xf>
    <xf numFmtId="0" fontId="36" fillId="2" borderId="0" xfId="1" applyFont="1" applyFill="1" applyAlignment="1">
      <alignment horizontal="right" vertical="center" wrapText="1" indent="1"/>
    </xf>
    <xf numFmtId="0" fontId="64" fillId="2" borderId="0" xfId="1" applyFont="1" applyFill="1" applyAlignment="1">
      <alignment horizontal="center" vertical="center"/>
    </xf>
    <xf numFmtId="0" fontId="65" fillId="2" borderId="0" xfId="1" applyFont="1" applyFill="1" applyAlignment="1">
      <alignment horizontal="center" vertical="center" wrapText="1"/>
    </xf>
    <xf numFmtId="0" fontId="65" fillId="2" borderId="0" xfId="1" applyFont="1" applyFill="1" applyAlignment="1">
      <alignment horizontal="center" vertical="center"/>
    </xf>
    <xf numFmtId="0" fontId="75" fillId="2" borderId="0" xfId="1" applyFont="1" applyFill="1" applyAlignment="1">
      <alignment horizontal="center" vertical="center"/>
    </xf>
    <xf numFmtId="0" fontId="74" fillId="2" borderId="0" xfId="1" applyFont="1" applyFill="1" applyAlignment="1">
      <alignment horizontal="center" vertical="top"/>
    </xf>
    <xf numFmtId="0" fontId="64" fillId="2" borderId="0" xfId="1" applyFont="1" applyFill="1" applyAlignment="1">
      <alignment horizontal="center" vertical="top"/>
    </xf>
    <xf numFmtId="0" fontId="75" fillId="2" borderId="0" xfId="1" applyFont="1" applyFill="1" applyAlignment="1">
      <alignment horizontal="center" vertical="top" wrapText="1"/>
    </xf>
    <xf numFmtId="0" fontId="65" fillId="2" borderId="0" xfId="1" applyFont="1" applyFill="1" applyAlignment="1">
      <alignment horizontal="center" vertical="top"/>
    </xf>
    <xf numFmtId="0" fontId="8" fillId="4" borderId="35" xfId="35" applyFont="1" applyFill="1" applyBorder="1" applyAlignment="1">
      <alignment horizontal="center" vertical="top" wrapText="1"/>
    </xf>
    <xf numFmtId="0" fontId="19" fillId="4" borderId="34" xfId="14" applyFont="1" applyFill="1" applyBorder="1" applyAlignment="1">
      <alignment horizontal="center" wrapText="1"/>
    </xf>
    <xf numFmtId="0" fontId="7" fillId="4" borderId="34" xfId="14" applyFont="1" applyFill="1" applyBorder="1" applyAlignment="1">
      <alignment horizontal="center" wrapText="1"/>
    </xf>
    <xf numFmtId="0" fontId="7" fillId="4" borderId="34" xfId="35" applyFont="1" applyFill="1" applyBorder="1" applyAlignment="1">
      <alignment horizontal="center" wrapText="1"/>
    </xf>
    <xf numFmtId="0" fontId="8" fillId="4" borderId="29" xfId="22" applyFont="1" applyFill="1" applyBorder="1" applyAlignment="1">
      <alignment horizontal="center" vertical="center" wrapText="1" readingOrder="1"/>
    </xf>
    <xf numFmtId="3" fontId="4" fillId="0" borderId="10" xfId="41" applyNumberFormat="1" applyFont="1" applyFill="1" applyBorder="1">
      <alignment horizontal="right" vertical="center" indent="1"/>
    </xf>
    <xf numFmtId="3" fontId="4" fillId="0" borderId="21" xfId="41" applyNumberFormat="1" applyFont="1" applyFill="1" applyBorder="1">
      <alignment horizontal="right" vertical="center" indent="1"/>
    </xf>
    <xf numFmtId="0" fontId="4" fillId="0" borderId="21" xfId="41" applyFont="1" applyFill="1" applyBorder="1">
      <alignment horizontal="right" vertical="center" indent="1"/>
    </xf>
    <xf numFmtId="0" fontId="8" fillId="0" borderId="109" xfId="37" applyFont="1" applyFill="1" applyBorder="1" applyAlignment="1">
      <alignment horizontal="center" vertical="center" wrapText="1" readingOrder="1"/>
    </xf>
    <xf numFmtId="0" fontId="8" fillId="4" borderId="110" xfId="37" applyFont="1" applyFill="1" applyBorder="1" applyAlignment="1">
      <alignment horizontal="center" vertical="center" wrapText="1" readingOrder="1"/>
    </xf>
    <xf numFmtId="0" fontId="8" fillId="0" borderId="110" xfId="37" applyFont="1" applyFill="1" applyBorder="1" applyAlignment="1">
      <alignment horizontal="center" vertical="center" wrapText="1" readingOrder="1"/>
    </xf>
    <xf numFmtId="49" fontId="8" fillId="0" borderId="110" xfId="37" applyNumberFormat="1" applyFont="1" applyFill="1" applyBorder="1" applyAlignment="1">
      <alignment horizontal="center" vertical="center" wrapText="1" readingOrder="1"/>
    </xf>
    <xf numFmtId="49" fontId="8" fillId="4" borderId="111" xfId="37" applyNumberFormat="1" applyFont="1" applyFill="1" applyBorder="1" applyAlignment="1">
      <alignment horizontal="center" vertical="center" wrapText="1" readingOrder="1"/>
    </xf>
    <xf numFmtId="49" fontId="8" fillId="2" borderId="0" xfId="37" applyNumberFormat="1" applyFont="1" applyFill="1" applyBorder="1" applyAlignment="1">
      <alignment horizontal="center" vertical="center" wrapText="1" readingOrder="1"/>
    </xf>
    <xf numFmtId="49" fontId="8" fillId="4" borderId="0" xfId="37" applyNumberFormat="1" applyFont="1" applyFill="1" applyBorder="1" applyAlignment="1">
      <alignment horizontal="center" vertical="center" wrapText="1" readingOrder="1"/>
    </xf>
    <xf numFmtId="49" fontId="8" fillId="0" borderId="111" xfId="37" applyNumberFormat="1" applyFont="1" applyFill="1" applyBorder="1" applyAlignment="1">
      <alignment horizontal="center" vertical="center" wrapText="1" readingOrder="1"/>
    </xf>
    <xf numFmtId="0" fontId="8" fillId="4" borderId="27" xfId="37" applyFont="1" applyFill="1" applyBorder="1" applyAlignment="1">
      <alignment horizontal="center" vertical="center" wrapText="1" readingOrder="1"/>
    </xf>
    <xf numFmtId="3" fontId="19" fillId="4" borderId="19" xfId="0" applyNumberFormat="1" applyFont="1" applyFill="1" applyBorder="1" applyAlignment="1" applyProtection="1">
      <alignment horizontal="right" vertical="center" indent="1"/>
    </xf>
    <xf numFmtId="3" fontId="19" fillId="4" borderId="34" xfId="0" applyNumberFormat="1" applyFont="1" applyFill="1" applyBorder="1" applyAlignment="1" applyProtection="1">
      <alignment horizontal="right" vertical="center" indent="1"/>
    </xf>
    <xf numFmtId="0" fontId="18" fillId="0" borderId="0" xfId="1" applyFont="1"/>
    <xf numFmtId="1" fontId="85" fillId="0" borderId="0" xfId="23" applyNumberFormat="1" applyFont="1" applyBorder="1" applyAlignment="1">
      <alignment vertical="center"/>
    </xf>
    <xf numFmtId="0" fontId="85" fillId="0" borderId="0" xfId="1" applyFont="1"/>
    <xf numFmtId="1" fontId="86" fillId="0" borderId="0" xfId="1" applyNumberFormat="1" applyFont="1" applyBorder="1" applyAlignment="1">
      <alignment vertical="center"/>
    </xf>
    <xf numFmtId="1" fontId="87" fillId="0" borderId="0" xfId="1" applyNumberFormat="1" applyFont="1" applyBorder="1" applyAlignment="1">
      <alignment vertical="center"/>
    </xf>
    <xf numFmtId="0" fontId="82" fillId="2" borderId="0" xfId="0" applyFont="1" applyFill="1" applyAlignment="1">
      <alignment vertical="center" readingOrder="1"/>
    </xf>
    <xf numFmtId="0" fontId="83" fillId="2" borderId="0" xfId="0" applyFont="1" applyFill="1" applyAlignment="1">
      <alignment vertical="center" readingOrder="1"/>
    </xf>
    <xf numFmtId="0" fontId="80" fillId="2" borderId="0" xfId="3" applyFont="1" applyFill="1" applyAlignment="1">
      <alignment vertical="center"/>
    </xf>
    <xf numFmtId="0" fontId="35" fillId="2" borderId="0" xfId="6" applyFont="1" applyFill="1" applyAlignment="1">
      <alignment vertical="center"/>
    </xf>
    <xf numFmtId="0" fontId="20" fillId="2" borderId="0" xfId="6" applyFont="1" applyFill="1" applyAlignment="1">
      <alignment vertical="center"/>
    </xf>
    <xf numFmtId="0" fontId="35" fillId="2" borderId="0" xfId="3" applyFont="1" applyFill="1" applyAlignment="1">
      <alignment vertical="center"/>
    </xf>
    <xf numFmtId="3" fontId="4" fillId="2" borderId="7" xfId="41" applyNumberFormat="1" applyFont="1" applyFill="1" applyBorder="1" applyAlignment="1">
      <alignment horizontal="right" vertical="center" indent="1"/>
    </xf>
    <xf numFmtId="3" fontId="19" fillId="2" borderId="7" xfId="36" applyNumberFormat="1" applyFont="1" applyFill="1" applyBorder="1">
      <alignment horizontal="right" vertical="center" indent="1"/>
    </xf>
    <xf numFmtId="3" fontId="4" fillId="4" borderId="8" xfId="41" applyNumberFormat="1" applyFont="1" applyFill="1" applyBorder="1" applyAlignment="1">
      <alignment horizontal="right" vertical="center" indent="1"/>
    </xf>
    <xf numFmtId="3" fontId="19" fillId="4" borderId="7" xfId="36" applyNumberFormat="1" applyFont="1" applyFill="1" applyBorder="1">
      <alignment horizontal="right" vertical="center" indent="1"/>
    </xf>
    <xf numFmtId="3" fontId="4" fillId="2" borderId="8" xfId="41" applyNumberFormat="1" applyFont="1" applyFill="1" applyBorder="1" applyAlignment="1">
      <alignment horizontal="right" vertical="center" indent="1"/>
    </xf>
    <xf numFmtId="3" fontId="4" fillId="2" borderId="15" xfId="41" applyNumberFormat="1" applyFont="1" applyFill="1" applyBorder="1" applyAlignment="1">
      <alignment horizontal="right" vertical="center" indent="1"/>
    </xf>
    <xf numFmtId="3" fontId="19" fillId="2" borderId="112" xfId="36" applyNumberFormat="1" applyFont="1" applyFill="1" applyBorder="1">
      <alignment horizontal="right" vertical="center" indent="1"/>
    </xf>
    <xf numFmtId="3" fontId="4" fillId="2" borderId="0" xfId="41" applyNumberFormat="1" applyFont="1" applyFill="1" applyBorder="1" applyAlignment="1">
      <alignment horizontal="right" vertical="center" indent="1"/>
    </xf>
    <xf numFmtId="0" fontId="35" fillId="2" borderId="0" xfId="1" applyFont="1" applyFill="1" applyAlignment="1">
      <alignment horizontal="right" vertical="center" wrapText="1" indent="1"/>
    </xf>
    <xf numFmtId="0" fontId="56" fillId="2" borderId="0" xfId="1" applyFont="1" applyFill="1" applyAlignment="1">
      <alignment horizontal="left" vertical="center" wrapText="1" indent="1"/>
    </xf>
    <xf numFmtId="0" fontId="54" fillId="2" borderId="0" xfId="1" applyFont="1" applyFill="1" applyAlignment="1">
      <alignment horizontal="center" vertical="center"/>
    </xf>
    <xf numFmtId="0" fontId="57" fillId="2" borderId="0" xfId="1" applyFont="1" applyFill="1" applyAlignment="1">
      <alignment horizontal="center" vertical="center" wrapText="1"/>
    </xf>
    <xf numFmtId="0" fontId="57" fillId="2" borderId="0" xfId="1" applyFont="1" applyFill="1" applyAlignment="1">
      <alignment horizontal="center" vertical="center"/>
    </xf>
    <xf numFmtId="0" fontId="36" fillId="2" borderId="0" xfId="1" applyFont="1" applyFill="1" applyAlignment="1">
      <alignment horizontal="right" vertical="center" wrapText="1" indent="1"/>
    </xf>
    <xf numFmtId="0" fontId="41" fillId="2" borderId="0" xfId="1" applyFont="1" applyFill="1" applyAlignment="1">
      <alignment horizontal="left" vertical="center" wrapText="1" indent="1"/>
    </xf>
    <xf numFmtId="0" fontId="64" fillId="2" borderId="0" xfId="1" applyFont="1" applyFill="1" applyAlignment="1">
      <alignment horizontal="center" vertical="center"/>
    </xf>
    <xf numFmtId="0" fontId="65" fillId="2" borderId="0" xfId="1" applyFont="1" applyFill="1" applyAlignment="1">
      <alignment horizontal="center" vertical="center" wrapText="1"/>
    </xf>
    <xf numFmtId="0" fontId="65" fillId="2" borderId="0" xfId="1" applyFont="1" applyFill="1" applyAlignment="1">
      <alignment horizontal="center" vertical="center"/>
    </xf>
    <xf numFmtId="0" fontId="35" fillId="2" borderId="0" xfId="1" applyFont="1" applyFill="1" applyAlignment="1">
      <alignment horizontal="right" vertical="top" wrapText="1" indent="1"/>
    </xf>
    <xf numFmtId="0" fontId="79" fillId="2" borderId="0" xfId="1" applyFont="1" applyFill="1" applyAlignment="1">
      <alignment horizontal="left" vertical="top" wrapText="1" indent="1"/>
    </xf>
    <xf numFmtId="0" fontId="19" fillId="2" borderId="0" xfId="1" applyFont="1" applyFill="1" applyAlignment="1">
      <alignment horizontal="left" vertical="center" wrapText="1" indent="1"/>
    </xf>
    <xf numFmtId="0" fontId="4" fillId="2" borderId="0" xfId="1" applyFill="1" applyAlignment="1">
      <alignment horizontal="center"/>
    </xf>
    <xf numFmtId="0" fontId="75" fillId="2" borderId="0" xfId="1" applyFont="1" applyFill="1" applyAlignment="1">
      <alignment horizontal="center" vertical="center"/>
    </xf>
    <xf numFmtId="0" fontId="4" fillId="2" borderId="0" xfId="47" applyNumberFormat="1" applyFont="1" applyFill="1" applyAlignment="1">
      <alignment horizontal="center" vertical="center"/>
    </xf>
    <xf numFmtId="0" fontId="25" fillId="2" borderId="53"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80" fillId="2" borderId="0" xfId="47" applyNumberFormat="1" applyFont="1" applyFill="1" applyAlignment="1">
      <alignment horizontal="center" vertical="center" wrapText="1"/>
    </xf>
    <xf numFmtId="0" fontId="35" fillId="2" borderId="0" xfId="47" applyNumberFormat="1" applyFont="1" applyFill="1" applyAlignment="1">
      <alignment horizontal="center" vertical="center" wrapText="1"/>
    </xf>
    <xf numFmtId="0" fontId="20" fillId="2" borderId="0" xfId="24" applyFont="1" applyFill="1" applyAlignment="1">
      <alignment horizontal="center" vertical="center" wrapText="1" readingOrder="2"/>
    </xf>
    <xf numFmtId="0" fontId="36" fillId="4" borderId="19" xfId="47" applyNumberFormat="1" applyFont="1" applyFill="1" applyBorder="1" applyAlignment="1">
      <alignment horizontal="center" vertical="center" wrapText="1"/>
    </xf>
    <xf numFmtId="0" fontId="36" fillId="4" borderId="23" xfId="47" applyNumberFormat="1" applyFont="1" applyFill="1" applyBorder="1" applyAlignment="1">
      <alignment horizontal="center" vertical="center" wrapText="1"/>
    </xf>
    <xf numFmtId="49" fontId="36" fillId="4" borderId="26" xfId="1" applyNumberFormat="1" applyFont="1" applyFill="1" applyBorder="1" applyAlignment="1">
      <alignment horizontal="center" vertical="center" wrapText="1"/>
    </xf>
    <xf numFmtId="49" fontId="36" fillId="4" borderId="27" xfId="1" applyNumberFormat="1" applyFont="1" applyFill="1" applyBorder="1" applyAlignment="1">
      <alignment horizontal="center" vertical="center" wrapText="1"/>
    </xf>
    <xf numFmtId="49" fontId="36" fillId="4" borderId="28" xfId="1" applyNumberFormat="1" applyFont="1" applyFill="1" applyBorder="1" applyAlignment="1">
      <alignment horizontal="center" vertical="center" wrapText="1"/>
    </xf>
    <xf numFmtId="0" fontId="8" fillId="4" borderId="18" xfId="47" applyNumberFormat="1" applyFont="1" applyFill="1" applyBorder="1" applyAlignment="1">
      <alignment horizontal="center" vertical="center" wrapText="1"/>
    </xf>
    <xf numFmtId="0" fontId="8" fillId="4" borderId="22" xfId="47" applyNumberFormat="1" applyFont="1" applyFill="1" applyBorder="1" applyAlignment="1">
      <alignment horizontal="center" vertical="center" wrapText="1"/>
    </xf>
    <xf numFmtId="0" fontId="82" fillId="2" borderId="0" xfId="0" applyFont="1" applyFill="1" applyAlignment="1">
      <alignment horizontal="center" vertical="center" readingOrder="1"/>
    </xf>
    <xf numFmtId="0" fontId="83" fillId="2" borderId="0" xfId="0" applyFont="1" applyFill="1" applyAlignment="1">
      <alignment horizontal="center" vertical="center" readingOrder="1"/>
    </xf>
    <xf numFmtId="0" fontId="84" fillId="2" borderId="0" xfId="0" applyFont="1" applyFill="1" applyAlignment="1">
      <alignment horizontal="center" vertical="center" readingOrder="1"/>
    </xf>
    <xf numFmtId="0" fontId="35" fillId="2" borderId="0" xfId="24" applyFont="1" applyFill="1" applyAlignment="1">
      <alignment horizontal="center" vertical="center" wrapText="1" readingOrder="2"/>
    </xf>
    <xf numFmtId="0" fontId="20" fillId="2" borderId="0" xfId="47" applyNumberFormat="1" applyFont="1" applyFill="1" applyAlignment="1">
      <alignment horizontal="center" vertical="center" wrapText="1"/>
    </xf>
    <xf numFmtId="0" fontId="20" fillId="2" borderId="0" xfId="24" applyFont="1" applyFill="1" applyAlignment="1">
      <alignment horizontal="center" vertical="center" wrapText="1" readingOrder="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6" xfId="47" applyNumberFormat="1" applyFont="1" applyFill="1" applyBorder="1" applyAlignment="1">
      <alignment horizontal="center" vertical="center" wrapText="1"/>
    </xf>
    <xf numFmtId="0" fontId="19" fillId="4" borderId="25" xfId="1" applyNumberFormat="1" applyFont="1" applyFill="1" applyBorder="1" applyAlignment="1">
      <alignment horizontal="center" vertical="center" wrapText="1"/>
    </xf>
    <xf numFmtId="0" fontId="19" fillId="4" borderId="46" xfId="1" applyNumberFormat="1" applyFont="1" applyFill="1" applyBorder="1" applyAlignment="1">
      <alignment horizontal="center" vertical="center" wrapText="1"/>
    </xf>
    <xf numFmtId="0" fontId="36" fillId="4" borderId="26" xfId="1" applyNumberFormat="1" applyFont="1" applyFill="1" applyBorder="1" applyAlignment="1">
      <alignment horizontal="center" vertical="center" wrapText="1"/>
    </xf>
    <xf numFmtId="0" fontId="36" fillId="4" borderId="27" xfId="1" applyNumberFormat="1" applyFont="1" applyFill="1" applyBorder="1" applyAlignment="1">
      <alignment horizontal="center" vertical="center" wrapText="1"/>
    </xf>
    <xf numFmtId="0" fontId="36" fillId="4" borderId="28" xfId="1" applyNumberFormat="1" applyFont="1" applyFill="1" applyBorder="1" applyAlignment="1">
      <alignment horizontal="center" vertical="center" wrapText="1"/>
    </xf>
    <xf numFmtId="167" fontId="21" fillId="2" borderId="93" xfId="2" applyNumberFormat="1" applyFont="1" applyFill="1" applyBorder="1" applyAlignment="1">
      <alignment horizontal="left" vertical="center" wrapText="1"/>
    </xf>
    <xf numFmtId="0" fontId="36" fillId="4" borderId="19" xfId="47" applyNumberFormat="1" applyFont="1" applyFill="1" applyBorder="1" applyAlignment="1">
      <alignment horizontal="center" vertical="center"/>
    </xf>
    <xf numFmtId="0" fontId="36" fillId="4" borderId="21" xfId="47" applyNumberFormat="1" applyFont="1" applyFill="1" applyBorder="1" applyAlignment="1">
      <alignment horizontal="center" vertical="center"/>
    </xf>
    <xf numFmtId="0" fontId="36" fillId="4" borderId="49" xfId="47" applyNumberFormat="1" applyFont="1" applyFill="1" applyBorder="1" applyAlignment="1">
      <alignment horizontal="center" vertical="center"/>
    </xf>
    <xf numFmtId="0" fontId="4" fillId="2" borderId="93" xfId="23" applyFont="1" applyFill="1" applyBorder="1" applyAlignment="1">
      <alignment horizontal="right" vertical="center" wrapText="1" readingOrder="2"/>
    </xf>
    <xf numFmtId="0" fontId="4" fillId="0" borderId="0" xfId="47" applyNumberFormat="1" applyFont="1" applyAlignment="1">
      <alignment horizontal="center" vertical="center"/>
    </xf>
    <xf numFmtId="0" fontId="74" fillId="2" borderId="0" xfId="1" applyFont="1" applyFill="1" applyAlignment="1">
      <alignment horizontal="center" vertical="top"/>
    </xf>
    <xf numFmtId="0" fontId="64" fillId="2" borderId="0" xfId="1" applyFont="1" applyFill="1" applyAlignment="1">
      <alignment horizontal="center" vertical="top"/>
    </xf>
    <xf numFmtId="0" fontId="75" fillId="2" borderId="0" xfId="1" applyFont="1" applyFill="1" applyAlignment="1">
      <alignment horizontal="center" vertical="top" wrapText="1"/>
    </xf>
    <xf numFmtId="0" fontId="65" fillId="2" borderId="0" xfId="1" applyFont="1" applyFill="1" applyAlignment="1">
      <alignment horizontal="center" vertical="top"/>
    </xf>
    <xf numFmtId="0" fontId="80" fillId="2" borderId="0" xfId="6" applyFont="1" applyFill="1" applyAlignment="1">
      <alignment horizontal="center" vertical="center"/>
    </xf>
    <xf numFmtId="0" fontId="35" fillId="2" borderId="0" xfId="6" applyFont="1" applyFill="1" applyAlignment="1">
      <alignment horizontal="center" vertical="center" readingOrder="2"/>
    </xf>
    <xf numFmtId="0" fontId="20" fillId="2" borderId="0" xfId="6" applyFont="1" applyFill="1" applyAlignment="1">
      <alignment horizontal="center" vertical="center" readingOrder="2"/>
    </xf>
    <xf numFmtId="0" fontId="20" fillId="2" borderId="0" xfId="6" applyFont="1" applyFill="1" applyAlignment="1">
      <alignment horizontal="center" vertical="center"/>
    </xf>
    <xf numFmtId="0" fontId="36" fillId="4" borderId="17" xfId="1" applyFont="1" applyFill="1" applyBorder="1" applyAlignment="1">
      <alignment horizontal="center" vertical="center" wrapText="1"/>
    </xf>
    <xf numFmtId="0" fontId="36" fillId="4" borderId="77" xfId="1" applyFont="1" applyFill="1" applyBorder="1" applyAlignment="1">
      <alignment horizontal="center" vertical="center" wrapText="1"/>
    </xf>
    <xf numFmtId="0" fontId="36" fillId="4" borderId="29" xfId="22" applyFont="1" applyFill="1" applyBorder="1" applyAlignment="1">
      <alignment horizontal="center" vertical="center" wrapText="1"/>
    </xf>
    <xf numFmtId="0" fontId="36" fillId="4" borderId="26" xfId="22" applyFont="1" applyFill="1" applyBorder="1" applyAlignment="1">
      <alignment horizontal="center" vertical="center" wrapText="1"/>
    </xf>
    <xf numFmtId="0" fontId="36" fillId="4" borderId="27" xfId="22" applyFont="1" applyFill="1" applyBorder="1" applyAlignment="1">
      <alignment horizontal="center" vertical="center" wrapText="1"/>
    </xf>
    <xf numFmtId="0" fontId="36" fillId="4" borderId="28" xfId="22" applyFont="1" applyFill="1" applyBorder="1" applyAlignment="1">
      <alignment horizontal="center" vertical="center" wrapText="1"/>
    </xf>
    <xf numFmtId="1" fontId="8" fillId="4" borderId="67" xfId="12" applyFont="1" applyFill="1" applyBorder="1" applyAlignment="1">
      <alignment horizontal="center" vertical="center" wrapText="1"/>
    </xf>
    <xf numFmtId="1" fontId="8" fillId="4" borderId="68"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6"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77" xfId="1" applyFont="1" applyFill="1" applyBorder="1" applyAlignment="1">
      <alignment horizontal="center" vertical="center" wrapText="1"/>
    </xf>
    <xf numFmtId="0" fontId="36" fillId="4" borderId="34" xfId="1" applyFont="1" applyFill="1" applyBorder="1" applyAlignment="1">
      <alignment horizontal="center" vertical="center" wrapText="1"/>
    </xf>
    <xf numFmtId="0" fontId="36" fillId="4" borderId="52" xfId="9" applyFont="1" applyFill="1" applyBorder="1" applyAlignment="1">
      <alignment horizontal="center" vertical="center" wrapText="1"/>
    </xf>
    <xf numFmtId="1" fontId="8" fillId="4" borderId="51" xfId="12" applyFont="1" applyFill="1" applyBorder="1" applyAlignment="1">
      <alignment horizontal="center" vertical="center" wrapText="1"/>
    </xf>
    <xf numFmtId="1" fontId="8" fillId="4" borderId="64" xfId="12" applyFont="1" applyFill="1" applyBorder="1" applyAlignment="1">
      <alignment horizontal="left" vertical="center" wrapText="1"/>
    </xf>
    <xf numFmtId="1" fontId="8" fillId="4" borderId="66" xfId="12" applyFont="1" applyFill="1" applyBorder="1" applyAlignment="1">
      <alignment horizontal="left" vertical="center" wrapText="1"/>
    </xf>
    <xf numFmtId="0" fontId="80" fillId="2" borderId="0" xfId="3" applyFont="1" applyFill="1" applyAlignment="1">
      <alignment horizontal="center" vertical="center"/>
    </xf>
    <xf numFmtId="0" fontId="35" fillId="2" borderId="0" xfId="3" applyFont="1" applyFill="1" applyAlignment="1">
      <alignment horizontal="center" vertical="center" readingOrder="2"/>
    </xf>
    <xf numFmtId="0" fontId="20" fillId="2" borderId="0" xfId="6" applyFont="1" applyFill="1" applyAlignment="1">
      <alignment horizontal="center" vertical="center" readingOrder="1"/>
    </xf>
    <xf numFmtId="0" fontId="20" fillId="4" borderId="78" xfId="9" applyFont="1" applyFill="1" applyBorder="1" applyAlignment="1">
      <alignment horizontal="right" vertical="center" wrapText="1"/>
    </xf>
    <xf numFmtId="0" fontId="20" fillId="4" borderId="79" xfId="9" applyFont="1" applyFill="1" applyBorder="1" applyAlignment="1">
      <alignment horizontal="right" vertical="center" wrapText="1"/>
    </xf>
    <xf numFmtId="0" fontId="8" fillId="4" borderId="75" xfId="14" applyFont="1" applyFill="1" applyBorder="1">
      <alignment horizontal="center" vertical="center" wrapText="1"/>
    </xf>
    <xf numFmtId="0" fontId="8" fillId="4" borderId="76" xfId="14" applyFont="1" applyFill="1" applyBorder="1">
      <alignment horizontal="center" vertical="center" wrapText="1"/>
    </xf>
    <xf numFmtId="0" fontId="19" fillId="4" borderId="75" xfId="35" applyFont="1" applyFill="1" applyBorder="1" applyAlignment="1">
      <alignment horizontal="center" vertical="center" wrapText="1"/>
    </xf>
    <xf numFmtId="0" fontId="19" fillId="4" borderId="76" xfId="35" applyFont="1" applyFill="1" applyBorder="1" applyAlignment="1">
      <alignment horizontal="center" vertical="center" wrapText="1"/>
    </xf>
    <xf numFmtId="0" fontId="37" fillId="4" borderId="78" xfId="9" applyFont="1" applyFill="1" applyBorder="1" applyAlignment="1">
      <alignment horizontal="right" vertical="top" wrapText="1"/>
    </xf>
    <xf numFmtId="0" fontId="37" fillId="4" borderId="79" xfId="9" applyFont="1" applyFill="1" applyBorder="1" applyAlignment="1">
      <alignment horizontal="right" vertical="top" wrapText="1"/>
    </xf>
    <xf numFmtId="1" fontId="11" fillId="4" borderId="80" xfId="12" applyFont="1" applyFill="1" applyBorder="1" applyAlignment="1">
      <alignment horizontal="left" vertical="center" wrapText="1"/>
    </xf>
    <xf numFmtId="1" fontId="11" fillId="4" borderId="81" xfId="12" applyFont="1" applyFill="1" applyBorder="1" applyAlignment="1">
      <alignment horizontal="left" vertical="center" wrapText="1"/>
    </xf>
    <xf numFmtId="0" fontId="36" fillId="4" borderId="45" xfId="9" applyFont="1" applyFill="1" applyBorder="1" applyAlignment="1">
      <alignment horizontal="center" vertical="center" wrapText="1"/>
    </xf>
    <xf numFmtId="0" fontId="36" fillId="4" borderId="50" xfId="9" applyFont="1" applyFill="1" applyBorder="1" applyAlignment="1">
      <alignment horizontal="center" vertical="center" wrapText="1"/>
    </xf>
    <xf numFmtId="1" fontId="8" fillId="5" borderId="67" xfId="12" applyFont="1" applyFill="1" applyBorder="1" applyAlignment="1">
      <alignment horizontal="center" vertical="center" wrapText="1"/>
    </xf>
    <xf numFmtId="1" fontId="8" fillId="5" borderId="68" xfId="12" applyFont="1" applyFill="1" applyBorder="1" applyAlignment="1">
      <alignment horizontal="center"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80" xfId="12" applyFont="1" applyFill="1" applyBorder="1" applyAlignment="1">
      <alignment horizontal="left" vertical="center" wrapText="1"/>
    </xf>
    <xf numFmtId="1" fontId="8" fillId="4" borderId="81" xfId="12" applyFont="1" applyFill="1" applyBorder="1" applyAlignment="1">
      <alignment horizontal="left" vertical="center" wrapText="1"/>
    </xf>
    <xf numFmtId="0" fontId="20" fillId="2" borderId="0" xfId="6" applyFont="1" applyFill="1" applyAlignment="1">
      <alignment horizontal="center" vertical="center" wrapText="1" readingOrder="2"/>
    </xf>
    <xf numFmtId="1" fontId="20" fillId="4" borderId="78" xfId="12" applyFont="1" applyFill="1" applyBorder="1" applyAlignment="1" applyProtection="1">
      <alignment horizontal="right" vertical="center" wrapText="1"/>
      <protection locked="0"/>
    </xf>
    <xf numFmtId="1" fontId="20" fillId="4" borderId="79" xfId="12" applyFont="1" applyFill="1" applyBorder="1" applyAlignment="1" applyProtection="1">
      <alignment horizontal="right" vertical="center" wrapText="1"/>
      <protection locked="0"/>
    </xf>
    <xf numFmtId="0" fontId="19" fillId="4" borderId="75" xfId="14" applyFont="1" applyFill="1" applyBorder="1">
      <alignment horizontal="center" vertical="center" wrapText="1"/>
    </xf>
    <xf numFmtId="0" fontId="19" fillId="4" borderId="76" xfId="14" applyFont="1" applyFill="1" applyBorder="1">
      <alignment horizontal="center"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77" xfId="1" applyFont="1" applyFill="1" applyBorder="1" applyAlignment="1">
      <alignment horizontal="center" vertical="center" wrapText="1"/>
    </xf>
    <xf numFmtId="0" fontId="20" fillId="4" borderId="61" xfId="9" applyFont="1" applyFill="1" applyBorder="1">
      <alignment horizontal="right" vertical="center" wrapText="1"/>
    </xf>
    <xf numFmtId="0" fontId="20" fillId="4" borderId="62" xfId="9" applyFont="1" applyFill="1" applyBorder="1">
      <alignment horizontal="right" vertical="center" wrapText="1"/>
    </xf>
    <xf numFmtId="0" fontId="20" fillId="4" borderId="63" xfId="9" applyFont="1" applyFill="1" applyBorder="1">
      <alignment horizontal="right" vertical="center" wrapText="1"/>
    </xf>
    <xf numFmtId="1" fontId="8" fillId="4" borderId="85" xfId="12" applyFont="1" applyFill="1" applyBorder="1" applyAlignment="1">
      <alignment horizontal="left" vertical="center" wrapText="1"/>
    </xf>
    <xf numFmtId="0" fontId="37" fillId="4" borderId="26" xfId="22" applyFont="1" applyFill="1" applyBorder="1" applyAlignment="1">
      <alignment horizontal="center" vertical="center" wrapText="1" readingOrder="1"/>
    </xf>
    <xf numFmtId="0" fontId="37" fillId="4" borderId="28" xfId="22" applyFont="1" applyFill="1" applyBorder="1" applyAlignment="1">
      <alignment horizontal="center" vertical="center" wrapText="1" readingOrder="1"/>
    </xf>
    <xf numFmtId="0" fontId="7" fillId="4" borderId="61" xfId="9" applyFont="1" applyFill="1" applyBorder="1">
      <alignment horizontal="right" vertical="center" wrapText="1"/>
    </xf>
    <xf numFmtId="0" fontId="7" fillId="4" borderId="63" xfId="9" applyFont="1" applyFill="1" applyBorder="1">
      <alignment horizontal="right" vertical="center" wrapText="1"/>
    </xf>
    <xf numFmtId="1" fontId="19" fillId="4" borderId="80" xfId="12" applyFont="1" applyFill="1" applyBorder="1" applyAlignment="1">
      <alignment horizontal="left" vertical="center" wrapText="1"/>
    </xf>
    <xf numFmtId="1" fontId="19" fillId="4" borderId="81" xfId="12" applyFont="1" applyFill="1" applyBorder="1" applyAlignment="1">
      <alignment horizontal="left" vertical="center" wrapText="1"/>
    </xf>
    <xf numFmtId="0" fontId="7" fillId="4" borderId="78" xfId="9" applyFont="1" applyFill="1" applyBorder="1" applyAlignment="1">
      <alignment horizontal="right" vertical="center" wrapText="1"/>
    </xf>
    <xf numFmtId="0" fontId="7" fillId="4" borderId="79" xfId="9" applyFont="1" applyFill="1" applyBorder="1" applyAlignment="1">
      <alignment horizontal="right" vertical="center" wrapText="1"/>
    </xf>
    <xf numFmtId="0" fontId="81" fillId="2" borderId="0" xfId="1" applyFont="1" applyFill="1" applyAlignment="1">
      <alignment horizontal="center"/>
    </xf>
    <xf numFmtId="0" fontId="16" fillId="4" borderId="35" xfId="1" applyFont="1" applyFill="1" applyBorder="1" applyAlignment="1">
      <alignment horizontal="center" vertical="top" wrapText="1"/>
    </xf>
    <xf numFmtId="0" fontId="23" fillId="4" borderId="35" xfId="1" applyFont="1" applyFill="1" applyBorder="1" applyAlignment="1">
      <alignment horizontal="center" vertical="top" wrapText="1"/>
    </xf>
    <xf numFmtId="0" fontId="35" fillId="2" borderId="0" xfId="3" applyFont="1" applyFill="1" applyAlignment="1">
      <alignment horizontal="center" vertical="center"/>
    </xf>
    <xf numFmtId="0" fontId="36" fillId="4" borderId="19" xfId="1" applyFont="1" applyFill="1" applyBorder="1" applyAlignment="1">
      <alignment horizontal="center" vertical="center" wrapText="1"/>
    </xf>
    <xf numFmtId="0" fontId="36" fillId="4" borderId="21" xfId="1" applyFont="1" applyFill="1" applyBorder="1" applyAlignment="1">
      <alignment horizontal="center" vertical="center" wrapText="1"/>
    </xf>
    <xf numFmtId="0" fontId="36"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6" fillId="4" borderId="34" xfId="1" applyFont="1" applyFill="1" applyBorder="1" applyAlignment="1">
      <alignment horizontal="center" wrapText="1"/>
    </xf>
    <xf numFmtId="0" fontId="23" fillId="4" borderId="18" xfId="1" applyFont="1" applyFill="1" applyBorder="1" applyAlignment="1">
      <alignment horizontal="center" vertical="center" wrapText="1"/>
    </xf>
    <xf numFmtId="0" fontId="23" fillId="4" borderId="20" xfId="1" applyFont="1" applyFill="1" applyBorder="1" applyAlignment="1">
      <alignment horizontal="center" vertical="center" wrapText="1"/>
    </xf>
    <xf numFmtId="0" fontId="23" fillId="4" borderId="22" xfId="1" applyFont="1" applyFill="1" applyBorder="1" applyAlignment="1">
      <alignment horizontal="center" vertical="center" wrapText="1"/>
    </xf>
    <xf numFmtId="0" fontId="35" fillId="2" borderId="0" xfId="6" applyFont="1" applyFill="1" applyAlignment="1">
      <alignment horizontal="center" vertical="center"/>
    </xf>
    <xf numFmtId="0" fontId="36" fillId="4" borderId="34" xfId="9" applyFont="1" applyFill="1" applyBorder="1" applyAlignment="1">
      <alignment horizontal="center" vertical="center" wrapText="1"/>
    </xf>
    <xf numFmtId="0" fontId="36"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0" fontId="20" fillId="4" borderId="41" xfId="10" applyFont="1" applyFill="1" applyBorder="1" applyAlignment="1">
      <alignment horizontal="right" vertical="center" wrapText="1"/>
    </xf>
    <xf numFmtId="0" fontId="20" fillId="4" borderId="43" xfId="10" applyFont="1" applyFill="1" applyBorder="1" applyAlignment="1">
      <alignment horizontal="right" vertical="center" wrapText="1"/>
    </xf>
    <xf numFmtId="1" fontId="8" fillId="4" borderId="42" xfId="12" applyFont="1" applyFill="1" applyBorder="1" applyAlignment="1">
      <alignment horizontal="left" vertical="center" wrapText="1"/>
    </xf>
    <xf numFmtId="1" fontId="8" fillId="4" borderId="44" xfId="12" applyFont="1" applyFill="1" applyBorder="1" applyAlignment="1">
      <alignment horizontal="left" vertical="center" wrapText="1"/>
    </xf>
    <xf numFmtId="0" fontId="19" fillId="4" borderId="54" xfId="35" applyFont="1" applyFill="1" applyBorder="1" applyAlignment="1">
      <alignment horizontal="center" vertical="center" wrapText="1"/>
    </xf>
    <xf numFmtId="0" fontId="19" fillId="4" borderId="54" xfId="14" applyFont="1" applyFill="1" applyBorder="1">
      <alignment horizontal="center" vertical="center" wrapText="1"/>
    </xf>
    <xf numFmtId="0" fontId="20" fillId="4" borderId="61" xfId="10" applyFont="1" applyFill="1" applyBorder="1">
      <alignment horizontal="right" vertical="center" wrapText="1"/>
    </xf>
    <xf numFmtId="0" fontId="20" fillId="4" borderId="62" xfId="10" applyFont="1" applyFill="1" applyBorder="1">
      <alignment horizontal="right" vertical="center" wrapText="1"/>
    </xf>
    <xf numFmtId="0" fontId="20" fillId="4" borderId="63" xfId="10" applyFont="1" applyFill="1" applyBorder="1">
      <alignment horizontal="right" vertical="center" wrapText="1"/>
    </xf>
    <xf numFmtId="1" fontId="8" fillId="4" borderId="64" xfId="12" applyFont="1" applyFill="1" applyBorder="1">
      <alignment horizontal="left" vertical="center" wrapText="1"/>
    </xf>
    <xf numFmtId="1" fontId="8" fillId="4" borderId="65" xfId="12" applyFont="1" applyFill="1" applyBorder="1">
      <alignment horizontal="left" vertical="center" wrapText="1"/>
    </xf>
    <xf numFmtId="1" fontId="8" fillId="4" borderId="66" xfId="12" applyFont="1" applyFill="1" applyBorder="1">
      <alignment horizontal="left"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0" fontId="20" fillId="4" borderId="78" xfId="10" applyFont="1" applyFill="1" applyBorder="1" applyAlignment="1">
      <alignment horizontal="right" vertical="center" wrapText="1"/>
    </xf>
    <xf numFmtId="0" fontId="20" fillId="4" borderId="90" xfId="10" applyFont="1" applyFill="1" applyBorder="1" applyAlignment="1">
      <alignment horizontal="right" vertical="center" wrapText="1"/>
    </xf>
    <xf numFmtId="0" fontId="20" fillId="4" borderId="79" xfId="10" applyFont="1" applyFill="1" applyBorder="1" applyAlignment="1">
      <alignment horizontal="right" vertical="center" wrapText="1"/>
    </xf>
    <xf numFmtId="1" fontId="19" fillId="4" borderId="67" xfId="12" applyFont="1" applyFill="1" applyBorder="1" applyAlignment="1">
      <alignment horizontal="center" vertical="center" wrapText="1"/>
    </xf>
    <xf numFmtId="1" fontId="19" fillId="4" borderId="68" xfId="12" applyFont="1" applyFill="1" applyBorder="1" applyAlignment="1">
      <alignment horizontal="center"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يناير  January 2021</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134561</c:v>
                </c:pt>
                <c:pt idx="1">
                  <c:v>143204</c:v>
                </c:pt>
                <c:pt idx="2">
                  <c:v>118974</c:v>
                </c:pt>
                <c:pt idx="3">
                  <c:v>85930</c:v>
                </c:pt>
                <c:pt idx="4">
                  <c:v>185006</c:v>
                </c:pt>
                <c:pt idx="5">
                  <c:v>1960973</c:v>
                </c:pt>
                <c:pt idx="6">
                  <c:v>40163</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'1'!$C$41</c:f>
              <c:strCache>
                <c:ptCount val="1"/>
                <c:pt idx="0">
                  <c:v>فبراير February 2021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134658</c:v>
                </c:pt>
                <c:pt idx="1">
                  <c:v>144063</c:v>
                </c:pt>
                <c:pt idx="2">
                  <c:v>119968</c:v>
                </c:pt>
                <c:pt idx="3">
                  <c:v>85629</c:v>
                </c:pt>
                <c:pt idx="4">
                  <c:v>180707</c:v>
                </c:pt>
                <c:pt idx="5">
                  <c:v>1956123</c:v>
                </c:pt>
                <c:pt idx="6">
                  <c:v>39640</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'1'!$D$41</c:f>
              <c:strCache>
                <c:ptCount val="1"/>
                <c:pt idx="0">
                  <c:v>مارس March 2021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134141</c:v>
                </c:pt>
                <c:pt idx="1">
                  <c:v>142820</c:v>
                </c:pt>
                <c:pt idx="2">
                  <c:v>119137</c:v>
                </c:pt>
                <c:pt idx="3">
                  <c:v>85006</c:v>
                </c:pt>
                <c:pt idx="4">
                  <c:v>177185</c:v>
                </c:pt>
                <c:pt idx="5">
                  <c:v>1944575</c:v>
                </c:pt>
                <c:pt idx="6">
                  <c:v>39248</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10670976"/>
        <c:axId val="110672896"/>
      </c:barChart>
      <c:catAx>
        <c:axId val="110670976"/>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10672896"/>
        <c:crosses val="autoZero"/>
        <c:auto val="1"/>
        <c:lblAlgn val="ctr"/>
        <c:lblOffset val="100"/>
        <c:noMultiLvlLbl val="0"/>
      </c:catAx>
      <c:valAx>
        <c:axId val="110672896"/>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10670976"/>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7.8048780487804885</c:v>
                </c:pt>
                <c:pt idx="1">
                  <c:v>52.195121951219519</c:v>
                </c:pt>
                <c:pt idx="2">
                  <c:v>2.9268292682926833</c:v>
                </c:pt>
                <c:pt idx="3">
                  <c:v>2.4390243902439028</c:v>
                </c:pt>
                <c:pt idx="4">
                  <c:v>3.9024390243902443</c:v>
                </c:pt>
                <c:pt idx="5">
                  <c:v>5.8536585365853666</c:v>
                </c:pt>
                <c:pt idx="6">
                  <c:v>9.7560975609756113</c:v>
                </c:pt>
                <c:pt idx="7">
                  <c:v>15.121951219512194</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21.766561514195583</c:v>
                </c:pt>
                <c:pt idx="1">
                  <c:v>45.110410094637224</c:v>
                </c:pt>
                <c:pt idx="2">
                  <c:v>3.7854889589905363</c:v>
                </c:pt>
                <c:pt idx="3">
                  <c:v>2.2082018927444795</c:v>
                </c:pt>
                <c:pt idx="4">
                  <c:v>1.8927444794952681</c:v>
                </c:pt>
                <c:pt idx="5">
                  <c:v>4.1009463722397479</c:v>
                </c:pt>
                <c:pt idx="6">
                  <c:v>6.9400630914826502</c:v>
                </c:pt>
                <c:pt idx="7">
                  <c:v>14.195583596214512</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6.7226890756302522</c:v>
                </c:pt>
                <c:pt idx="1">
                  <c:v>51.680672268907564</c:v>
                </c:pt>
                <c:pt idx="2">
                  <c:v>3.3613445378151261</c:v>
                </c:pt>
                <c:pt idx="3">
                  <c:v>2.5210084033613445</c:v>
                </c:pt>
                <c:pt idx="4">
                  <c:v>3.7815126050420171</c:v>
                </c:pt>
                <c:pt idx="5">
                  <c:v>5.882352941176471</c:v>
                </c:pt>
                <c:pt idx="6">
                  <c:v>11.764705882352942</c:v>
                </c:pt>
                <c:pt idx="7">
                  <c:v>14.285714285714286</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9.0984890933577117E-2"/>
          <c:w val="0.92182257217847774"/>
          <c:h val="0.73404759798283636"/>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1367</c:v>
                </c:pt>
                <c:pt idx="1">
                  <c:v>836</c:v>
                </c:pt>
                <c:pt idx="2">
                  <c:v>116</c:v>
                </c:pt>
                <c:pt idx="3">
                  <c:v>147</c:v>
                </c:pt>
                <c:pt idx="4">
                  <c:v>121</c:v>
                </c:pt>
                <c:pt idx="5">
                  <c:v>14</c:v>
                </c:pt>
                <c:pt idx="6">
                  <c:v>71</c:v>
                </c:pt>
                <c:pt idx="7">
                  <c:v>118</c:v>
                </c:pt>
                <c:pt idx="8">
                  <c:v>0</c:v>
                </c:pt>
              </c:numCache>
            </c:numRef>
          </c:val>
          <c:extLst xmlns:c16r2="http://schemas.microsoft.com/office/drawing/2015/06/chart">
            <c:ext xmlns:c16="http://schemas.microsoft.com/office/drawing/2014/chart" uri="{C3380CC4-5D6E-409C-BE32-E72D297353CC}">
              <c16:uniqueId val="{00000000-3065-4A2C-B820-0F96BCDE9A8D}"/>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1300</c:v>
                </c:pt>
                <c:pt idx="1">
                  <c:v>796</c:v>
                </c:pt>
                <c:pt idx="2">
                  <c:v>108</c:v>
                </c:pt>
                <c:pt idx="3">
                  <c:v>140</c:v>
                </c:pt>
                <c:pt idx="4">
                  <c:v>106</c:v>
                </c:pt>
                <c:pt idx="5">
                  <c:v>13</c:v>
                </c:pt>
                <c:pt idx="6">
                  <c:v>63</c:v>
                </c:pt>
                <c:pt idx="7">
                  <c:v>94</c:v>
                </c:pt>
                <c:pt idx="8">
                  <c:v>2</c:v>
                </c:pt>
              </c:numCache>
            </c:numRef>
          </c:val>
          <c:extLst xmlns:c16r2="http://schemas.microsoft.com/office/drawing/2015/06/chart">
            <c:ext xmlns:c16="http://schemas.microsoft.com/office/drawing/2014/chart" uri="{C3380CC4-5D6E-409C-BE32-E72D297353CC}">
              <c16:uniqueId val="{00000001-3065-4A2C-B820-0F96BCDE9A8D}"/>
            </c:ext>
          </c:extLst>
        </c:ser>
        <c:dLbls>
          <c:showLegendKey val="0"/>
          <c:showVal val="0"/>
          <c:showCatName val="0"/>
          <c:showSerName val="0"/>
          <c:showPercent val="0"/>
          <c:showBubbleSize val="0"/>
        </c:dLbls>
        <c:gapWidth val="150"/>
        <c:axId val="133465984"/>
        <c:axId val="133468160"/>
      </c:barChart>
      <c:catAx>
        <c:axId val="133465984"/>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33468160"/>
        <c:crosses val="autoZero"/>
        <c:auto val="1"/>
        <c:lblAlgn val="ctr"/>
        <c:lblOffset val="100"/>
        <c:noMultiLvlLbl val="0"/>
      </c:catAx>
      <c:valAx>
        <c:axId val="13346816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2030579510894464E-3"/>
              <c:y val="1.690603281331421E-3"/>
            </c:manualLayout>
          </c:layout>
          <c:overlay val="0"/>
        </c:title>
        <c:numFmt formatCode="0" sourceLinked="1"/>
        <c:majorTickMark val="out"/>
        <c:minorTickMark val="none"/>
        <c:tickLblPos val="nextTo"/>
        <c:txPr>
          <a:bodyPr/>
          <a:lstStyle/>
          <a:p>
            <a:pPr>
              <a:defRPr sz="800"/>
            </a:pPr>
            <a:endParaRPr lang="en-US"/>
          </a:p>
        </c:txPr>
        <c:crossAx val="133465984"/>
        <c:crosses val="autoZero"/>
        <c:crossBetween val="between"/>
      </c:valAx>
      <c:spPr>
        <a:solidFill>
          <a:srgbClr val="DFF0F5"/>
        </a:solidFill>
      </c:spPr>
    </c:plotArea>
    <c:legend>
      <c:legendPos val="r"/>
      <c:layout>
        <c:manualLayout>
          <c:xMode val="edge"/>
          <c:yMode val="edge"/>
          <c:x val="0.73334666500020829"/>
          <c:y val="9.3719464842175765E-3"/>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8054983867757271"/>
                  <c:y val="-0.17790008458230314"/>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1377</c:v>
                </c:pt>
                <c:pt idx="1">
                  <c:v>69</c:v>
                </c:pt>
                <c:pt idx="2">
                  <c:v>1852</c:v>
                </c:pt>
                <c:pt idx="3">
                  <c:v>1788</c:v>
                </c:pt>
                <c:pt idx="4">
                  <c:v>125</c:v>
                </c:pt>
                <c:pt idx="5">
                  <c:v>201</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'22'!$O$9</c:f>
              <c:strCache>
                <c:ptCount val="1"/>
                <c:pt idx="0">
                  <c:v>الربع الأول، 2021
First Quarter, 2021</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40</c:v>
                </c:pt>
                <c:pt idx="1">
                  <c:v>535</c:v>
                </c:pt>
                <c:pt idx="2">
                  <c:v>1596</c:v>
                </c:pt>
                <c:pt idx="3">
                  <c:v>1908</c:v>
                </c:pt>
                <c:pt idx="4">
                  <c:v>1049</c:v>
                </c:pt>
                <c:pt idx="5">
                  <c:v>259</c:v>
                </c:pt>
                <c:pt idx="6">
                  <c:v>15</c:v>
                </c:pt>
                <c:pt idx="7">
                  <c:v>2</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'22'!$N$9</c:f>
              <c:strCache>
                <c:ptCount val="1"/>
                <c:pt idx="0">
                  <c:v>الربع الرابع، 2020
Fourth Quarter, 2020</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96</c:v>
                </c:pt>
                <c:pt idx="1">
                  <c:v>843</c:v>
                </c:pt>
                <c:pt idx="2">
                  <c:v>2122</c:v>
                </c:pt>
                <c:pt idx="3">
                  <c:v>2334</c:v>
                </c:pt>
                <c:pt idx="4">
                  <c:v>1248</c:v>
                </c:pt>
                <c:pt idx="5">
                  <c:v>295</c:v>
                </c:pt>
                <c:pt idx="6">
                  <c:v>17</c:v>
                </c:pt>
                <c:pt idx="7">
                  <c:v>3</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49572992"/>
        <c:axId val="149599744"/>
      </c:barChart>
      <c:catAx>
        <c:axId val="14957299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49599744"/>
        <c:crosses val="autoZero"/>
        <c:auto val="1"/>
        <c:lblAlgn val="ctr"/>
        <c:lblOffset val="100"/>
        <c:noMultiLvlLbl val="0"/>
      </c:catAx>
      <c:valAx>
        <c:axId val="14959974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149572992"/>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5</c:v>
                </c:pt>
                <c:pt idx="1">
                  <c:v>162</c:v>
                </c:pt>
                <c:pt idx="2">
                  <c:v>424</c:v>
                </c:pt>
                <c:pt idx="3">
                  <c:v>414</c:v>
                </c:pt>
                <c:pt idx="4">
                  <c:v>262</c:v>
                </c:pt>
                <c:pt idx="5">
                  <c:v>105</c:v>
                </c:pt>
                <c:pt idx="6">
                  <c:v>4</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35</c:v>
                </c:pt>
                <c:pt idx="1">
                  <c:v>373</c:v>
                </c:pt>
                <c:pt idx="2">
                  <c:v>1172</c:v>
                </c:pt>
                <c:pt idx="3">
                  <c:v>1494</c:v>
                </c:pt>
                <c:pt idx="4">
                  <c:v>787</c:v>
                </c:pt>
                <c:pt idx="5">
                  <c:v>154</c:v>
                </c:pt>
                <c:pt idx="6">
                  <c:v>11</c:v>
                </c:pt>
                <c:pt idx="7">
                  <c:v>2</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49525632"/>
        <c:axId val="149527552"/>
      </c:barChart>
      <c:catAx>
        <c:axId val="149525632"/>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49527552"/>
        <c:crosses val="autoZero"/>
        <c:auto val="1"/>
        <c:lblAlgn val="ctr"/>
        <c:lblOffset val="100"/>
        <c:noMultiLvlLbl val="0"/>
      </c:catAx>
      <c:valAx>
        <c:axId val="149527552"/>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149525632"/>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348</c:v>
                </c:pt>
                <c:pt idx="1">
                  <c:v>73</c:v>
                </c:pt>
                <c:pt idx="2">
                  <c:v>12</c:v>
                </c:pt>
                <c:pt idx="3">
                  <c:v>13</c:v>
                </c:pt>
                <c:pt idx="4">
                  <c:v>8</c:v>
                </c:pt>
                <c:pt idx="5">
                  <c:v>3</c:v>
                </c:pt>
                <c:pt idx="6">
                  <c:v>2</c:v>
                </c:pt>
                <c:pt idx="7">
                  <c:v>2</c:v>
                </c:pt>
                <c:pt idx="8">
                  <c:v>5</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124</c:v>
                </c:pt>
                <c:pt idx="1">
                  <c:v>36</c:v>
                </c:pt>
                <c:pt idx="2">
                  <c:v>6</c:v>
                </c:pt>
                <c:pt idx="3">
                  <c:v>4</c:v>
                </c:pt>
                <c:pt idx="4">
                  <c:v>5</c:v>
                </c:pt>
                <c:pt idx="5">
                  <c:v>2</c:v>
                </c:pt>
                <c:pt idx="6">
                  <c:v>2</c:v>
                </c:pt>
                <c:pt idx="7">
                  <c:v>2</c:v>
                </c:pt>
                <c:pt idx="8">
                  <c:v>4</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49636608"/>
        <c:axId val="149638528"/>
      </c:barChart>
      <c:catAx>
        <c:axId val="14963660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149638528"/>
        <c:crosses val="autoZero"/>
        <c:auto val="1"/>
        <c:lblAlgn val="ctr"/>
        <c:lblOffset val="100"/>
        <c:noMultiLvlLbl val="0"/>
      </c:catAx>
      <c:valAx>
        <c:axId val="14963852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149636608"/>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'2'!$F$48:$F$58</c:f>
              <c:numCache>
                <c:formatCode>#,##0_ ;\-#,##0\ </c:formatCode>
                <c:ptCount val="11"/>
                <c:pt idx="0">
                  <c:v>747</c:v>
                </c:pt>
                <c:pt idx="1">
                  <c:v>2748</c:v>
                </c:pt>
                <c:pt idx="2">
                  <c:v>9224</c:v>
                </c:pt>
                <c:pt idx="3">
                  <c:v>3871</c:v>
                </c:pt>
                <c:pt idx="4">
                  <c:v>19425</c:v>
                </c:pt>
                <c:pt idx="5">
                  <c:v>54390</c:v>
                </c:pt>
                <c:pt idx="6">
                  <c:v>21732</c:v>
                </c:pt>
                <c:pt idx="7">
                  <c:v>254931</c:v>
                </c:pt>
                <c:pt idx="8">
                  <c:v>55164</c:v>
                </c:pt>
                <c:pt idx="9">
                  <c:v>8313</c:v>
                </c:pt>
                <c:pt idx="10">
                  <c:v>44214</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11973888"/>
        <c:axId val="111975424"/>
      </c:barChart>
      <c:catAx>
        <c:axId val="11197388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11975424"/>
        <c:crosses val="autoZero"/>
        <c:auto val="1"/>
        <c:lblAlgn val="ctr"/>
        <c:lblOffset val="100"/>
        <c:noMultiLvlLbl val="0"/>
      </c:catAx>
      <c:valAx>
        <c:axId val="11197542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1973888"/>
        <c:crosses val="autoZero"/>
        <c:crossBetween val="between"/>
        <c:majorUnit val="2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'3'!$F$48:$F$58</c:f>
              <c:numCache>
                <c:formatCode>#,##0_ ;\-#,##0\ </c:formatCode>
                <c:ptCount val="11"/>
                <c:pt idx="0">
                  <c:v>830</c:v>
                </c:pt>
                <c:pt idx="1">
                  <c:v>2748</c:v>
                </c:pt>
                <c:pt idx="2">
                  <c:v>9158</c:v>
                </c:pt>
                <c:pt idx="3">
                  <c:v>3456</c:v>
                </c:pt>
                <c:pt idx="4">
                  <c:v>19868</c:v>
                </c:pt>
                <c:pt idx="5">
                  <c:v>51144</c:v>
                </c:pt>
                <c:pt idx="6">
                  <c:v>17630</c:v>
                </c:pt>
                <c:pt idx="7">
                  <c:v>268051</c:v>
                </c:pt>
                <c:pt idx="8">
                  <c:v>55893</c:v>
                </c:pt>
                <c:pt idx="9">
                  <c:v>8460</c:v>
                </c:pt>
                <c:pt idx="10">
                  <c:v>51320</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11023232"/>
        <c:axId val="111024768"/>
      </c:barChart>
      <c:catAx>
        <c:axId val="111023232"/>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11024768"/>
        <c:crosses val="autoZero"/>
        <c:auto val="1"/>
        <c:lblAlgn val="ctr"/>
        <c:lblOffset val="100"/>
        <c:noMultiLvlLbl val="0"/>
      </c:catAx>
      <c:valAx>
        <c:axId val="11102476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1023232"/>
        <c:crosses val="autoZero"/>
        <c:crossBetween val="between"/>
        <c:majorUnit val="20000"/>
        <c:minorUnit val="3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621</c:v>
                </c:pt>
                <c:pt idx="1">
                  <c:v>15</c:v>
                </c:pt>
                <c:pt idx="2">
                  <c:v>297</c:v>
                </c:pt>
                <c:pt idx="3">
                  <c:v>125</c:v>
                </c:pt>
                <c:pt idx="4">
                  <c:v>6</c:v>
                </c:pt>
                <c:pt idx="5">
                  <c:v>11</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583</c:v>
                </c:pt>
                <c:pt idx="1">
                  <c:v>30</c:v>
                </c:pt>
                <c:pt idx="2">
                  <c:v>278</c:v>
                </c:pt>
                <c:pt idx="3">
                  <c:v>154</c:v>
                </c:pt>
                <c:pt idx="4">
                  <c:v>22</c:v>
                </c:pt>
                <c:pt idx="5">
                  <c:v>8</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36098176"/>
        <c:axId val="136099712"/>
      </c:barChart>
      <c:catAx>
        <c:axId val="136098176"/>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36099712"/>
        <c:crosses val="autoZero"/>
        <c:auto val="1"/>
        <c:lblAlgn val="ctr"/>
        <c:lblOffset val="100"/>
        <c:noMultiLvlLbl val="0"/>
      </c:catAx>
      <c:valAx>
        <c:axId val="136099712"/>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36098176"/>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6</c:v>
                </c:pt>
                <c:pt idx="1">
                  <c:v>155</c:v>
                </c:pt>
                <c:pt idx="2">
                  <c:v>397</c:v>
                </c:pt>
                <c:pt idx="3">
                  <c:v>251</c:v>
                </c:pt>
                <c:pt idx="4">
                  <c:v>123</c:v>
                </c:pt>
                <c:pt idx="5">
                  <c:v>65</c:v>
                </c:pt>
                <c:pt idx="6">
                  <c:v>34</c:v>
                </c:pt>
                <c:pt idx="7">
                  <c:v>44</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53</c:v>
                </c:pt>
                <c:pt idx="1">
                  <c:v>350</c:v>
                </c:pt>
                <c:pt idx="2">
                  <c:v>330</c:v>
                </c:pt>
                <c:pt idx="3">
                  <c:v>183</c:v>
                </c:pt>
                <c:pt idx="4">
                  <c:v>88</c:v>
                </c:pt>
                <c:pt idx="5">
                  <c:v>43</c:v>
                </c:pt>
                <c:pt idx="6">
                  <c:v>15</c:v>
                </c:pt>
                <c:pt idx="7">
                  <c:v>13</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36165248"/>
        <c:axId val="136167424"/>
      </c:barChart>
      <c:catAx>
        <c:axId val="13616524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136167424"/>
        <c:crosses val="autoZero"/>
        <c:auto val="1"/>
        <c:lblAlgn val="ctr"/>
        <c:lblOffset val="100"/>
        <c:noMultiLvlLbl val="0"/>
      </c:catAx>
      <c:valAx>
        <c:axId val="136167424"/>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136165248"/>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45.585585585585584</c:v>
                </c:pt>
                <c:pt idx="1">
                  <c:v>42.342342342342342</c:v>
                </c:pt>
                <c:pt idx="2">
                  <c:v>7.9279279279279278</c:v>
                </c:pt>
                <c:pt idx="3">
                  <c:v>4.1441441441441444</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884291298450079"/>
          <c:h val="0.64890458389670991"/>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7</c:v>
                </c:pt>
                <c:pt idx="1">
                  <c:v>81</c:v>
                </c:pt>
                <c:pt idx="2">
                  <c:v>124</c:v>
                </c:pt>
                <c:pt idx="3">
                  <c:v>82</c:v>
                </c:pt>
                <c:pt idx="4">
                  <c:v>108</c:v>
                </c:pt>
                <c:pt idx="5">
                  <c:v>62</c:v>
                </c:pt>
                <c:pt idx="6">
                  <c:v>37</c:v>
                </c:pt>
                <c:pt idx="7">
                  <c:v>41</c:v>
                </c:pt>
                <c:pt idx="8" formatCode="General">
                  <c:v>13</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36618752"/>
        <c:axId val="136620672"/>
      </c:barChart>
      <c:catAx>
        <c:axId val="13661875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36620672"/>
        <c:crosses val="autoZero"/>
        <c:auto val="1"/>
        <c:lblAlgn val="ctr"/>
        <c:lblOffset val="100"/>
        <c:noMultiLvlLbl val="0"/>
      </c:catAx>
      <c:valAx>
        <c:axId val="136620672"/>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36618752"/>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0</c:v>
                </c:pt>
                <c:pt idx="1">
                  <c:v>23</c:v>
                </c:pt>
                <c:pt idx="2">
                  <c:v>94</c:v>
                </c:pt>
                <c:pt idx="3">
                  <c:v>127</c:v>
                </c:pt>
                <c:pt idx="4" formatCode="General">
                  <c:v>102</c:v>
                </c:pt>
                <c:pt idx="5" formatCode="General">
                  <c:v>74</c:v>
                </c:pt>
                <c:pt idx="6" formatCode="General">
                  <c:v>47</c:v>
                </c:pt>
                <c:pt idx="7" formatCode="General">
                  <c:v>85</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7</c:v>
                </c:pt>
                <c:pt idx="1">
                  <c:v>81</c:v>
                </c:pt>
                <c:pt idx="2">
                  <c:v>124</c:v>
                </c:pt>
                <c:pt idx="3">
                  <c:v>82</c:v>
                </c:pt>
                <c:pt idx="4" formatCode="General">
                  <c:v>108</c:v>
                </c:pt>
                <c:pt idx="5" formatCode="General">
                  <c:v>62</c:v>
                </c:pt>
                <c:pt idx="6" formatCode="General">
                  <c:v>37</c:v>
                </c:pt>
                <c:pt idx="7" formatCode="General">
                  <c:v>41</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14950912"/>
        <c:axId val="114952832"/>
      </c:barChart>
      <c:catAx>
        <c:axId val="11495091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114952832"/>
        <c:crosses val="autoZero"/>
        <c:auto val="1"/>
        <c:lblAlgn val="ctr"/>
        <c:lblOffset val="100"/>
        <c:noMultiLvlLbl val="0"/>
      </c:catAx>
      <c:valAx>
        <c:axId val="11495283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114950912"/>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19.714285714285715</c:v>
                </c:pt>
                <c:pt idx="1">
                  <c:v>45.428571428571431</c:v>
                </c:pt>
                <c:pt idx="2">
                  <c:v>4</c:v>
                </c:pt>
                <c:pt idx="3">
                  <c:v>2.2857142857142856</c:v>
                </c:pt>
                <c:pt idx="4">
                  <c:v>2</c:v>
                </c:pt>
                <c:pt idx="5">
                  <c:v>4.2857142857142856</c:v>
                </c:pt>
                <c:pt idx="6">
                  <c:v>8.5714285714285712</c:v>
                </c:pt>
                <c:pt idx="7">
                  <c:v>13.714285714285714</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95248</xdr:colOff>
      <xdr:row>0</xdr:row>
      <xdr:rowOff>36404</xdr:rowOff>
    </xdr:from>
    <xdr:to>
      <xdr:col>14</xdr:col>
      <xdr:colOff>552450</xdr:colOff>
      <xdr:row>22</xdr:row>
      <xdr:rowOff>101648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01425" y="36404"/>
          <a:ext cx="9039227" cy="69803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25</xdr:row>
      <xdr:rowOff>19050</xdr:rowOff>
    </xdr:from>
    <xdr:to>
      <xdr:col>10</xdr:col>
      <xdr:colOff>1390651</xdr:colOff>
      <xdr:row>40</xdr:row>
      <xdr:rowOff>171450</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561975</xdr:colOff>
      <xdr:row>1</xdr:row>
      <xdr:rowOff>57150</xdr:rowOff>
    </xdr:from>
    <xdr:to>
      <xdr:col>10</xdr:col>
      <xdr:colOff>1428749</xdr:colOff>
      <xdr:row>4</xdr:row>
      <xdr:rowOff>191356</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89901" y="44767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29431</xdr:rowOff>
    </xdr:to>
    <xdr:pic>
      <xdr:nvPicPr>
        <xdr:cNvPr id="8" name="Picture 7">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466725</xdr:colOff>
      <xdr:row>1</xdr:row>
      <xdr:rowOff>95250</xdr:rowOff>
    </xdr:from>
    <xdr:to>
      <xdr:col>7</xdr:col>
      <xdr:colOff>1276349</xdr:colOff>
      <xdr:row>5</xdr:row>
      <xdr:rowOff>856</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42901" y="485775"/>
          <a:ext cx="80962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800100</xdr:colOff>
      <xdr:row>17</xdr:row>
      <xdr:rowOff>133350</xdr:rowOff>
    </xdr:from>
    <xdr:to>
      <xdr:col>6</xdr:col>
      <xdr:colOff>1666874</xdr:colOff>
      <xdr:row>20</xdr:row>
      <xdr:rowOff>172306</xdr:rowOff>
    </xdr:to>
    <xdr:pic>
      <xdr:nvPicPr>
        <xdr:cNvPr id="8" name="Picture 7">
          <a:extLst>
            <a:ext uri="{FF2B5EF4-FFF2-40B4-BE49-F238E27FC236}">
              <a16:creationId xmlns=""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81126" y="5676900"/>
          <a:ext cx="866774" cy="858106"/>
        </a:xfrm>
        <a:prstGeom prst="rect">
          <a:avLst/>
        </a:prstGeom>
      </xdr:spPr>
    </xdr:pic>
    <xdr:clientData/>
  </xdr:twoCellAnchor>
  <xdr:twoCellAnchor editAs="oneCell">
    <xdr:from>
      <xdr:col>6</xdr:col>
      <xdr:colOff>904875</xdr:colOff>
      <xdr:row>1</xdr:row>
      <xdr:rowOff>123825</xdr:rowOff>
    </xdr:from>
    <xdr:to>
      <xdr:col>6</xdr:col>
      <xdr:colOff>1733549</xdr:colOff>
      <xdr:row>5</xdr:row>
      <xdr:rowOff>29431</xdr:rowOff>
    </xdr:to>
    <xdr:pic>
      <xdr:nvPicPr>
        <xdr:cNvPr id="9" name="Picture 8">
          <a:extLst>
            <a:ext uri="{FF2B5EF4-FFF2-40B4-BE49-F238E27FC236}">
              <a16:creationId xmlns="" xmlns:a16="http://schemas.microsoft.com/office/drawing/2014/main"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14451" y="514350"/>
          <a:ext cx="8286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4</xdr:row>
      <xdr:rowOff>219931</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400050</xdr:colOff>
      <xdr:row>1</xdr:row>
      <xdr:rowOff>76200</xdr:rowOff>
    </xdr:from>
    <xdr:to>
      <xdr:col>13</xdr:col>
      <xdr:colOff>1266824</xdr:colOff>
      <xdr:row>5</xdr:row>
      <xdr:rowOff>10381</xdr:rowOff>
    </xdr:to>
    <xdr:pic>
      <xdr:nvPicPr>
        <xdr:cNvPr id="5" name="Picture 4">
          <a:extLst>
            <a:ext uri="{FF2B5EF4-FFF2-40B4-BE49-F238E27FC236}">
              <a16:creationId xmlns=""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6672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304800</xdr:colOff>
      <xdr:row>1</xdr:row>
      <xdr:rowOff>76200</xdr:rowOff>
    </xdr:from>
    <xdr:to>
      <xdr:col>13</xdr:col>
      <xdr:colOff>1171574</xdr:colOff>
      <xdr:row>5</xdr:row>
      <xdr:rowOff>86581</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190101" y="46672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790575</xdr:colOff>
      <xdr:row>20</xdr:row>
      <xdr:rowOff>209550</xdr:rowOff>
    </xdr:from>
    <xdr:to>
      <xdr:col>6</xdr:col>
      <xdr:colOff>1657349</xdr:colOff>
      <xdr:row>24</xdr:row>
      <xdr:rowOff>58006</xdr:rowOff>
    </xdr:to>
    <xdr:pic>
      <xdr:nvPicPr>
        <xdr:cNvPr id="7" name="Picture 6">
          <a:extLst>
            <a:ext uri="{FF2B5EF4-FFF2-40B4-BE49-F238E27FC236}">
              <a16:creationId xmlns="" xmlns:a16="http://schemas.microsoft.com/office/drawing/2014/main"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43026" y="5991225"/>
          <a:ext cx="866774" cy="858106"/>
        </a:xfrm>
        <a:prstGeom prst="rect">
          <a:avLst/>
        </a:prstGeom>
      </xdr:spPr>
    </xdr:pic>
    <xdr:clientData/>
  </xdr:twoCellAnchor>
  <xdr:twoCellAnchor editAs="oneCell">
    <xdr:from>
      <xdr:col>6</xdr:col>
      <xdr:colOff>857250</xdr:colOff>
      <xdr:row>1</xdr:row>
      <xdr:rowOff>85725</xdr:rowOff>
    </xdr:from>
    <xdr:to>
      <xdr:col>6</xdr:col>
      <xdr:colOff>1724024</xdr:colOff>
      <xdr:row>4</xdr:row>
      <xdr:rowOff>219931</xdr:rowOff>
    </xdr:to>
    <xdr:pic>
      <xdr:nvPicPr>
        <xdr:cNvPr id="8" name="Picture 7">
          <a:extLst>
            <a:ext uri="{FF2B5EF4-FFF2-40B4-BE49-F238E27FC236}">
              <a16:creationId xmlns="" xmlns:a16="http://schemas.microsoft.com/office/drawing/2014/main"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7625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1133475</xdr:colOff>
      <xdr:row>1</xdr:row>
      <xdr:rowOff>85725</xdr:rowOff>
    </xdr:from>
    <xdr:to>
      <xdr:col>11</xdr:col>
      <xdr:colOff>1943099</xdr:colOff>
      <xdr:row>4</xdr:row>
      <xdr:rowOff>219931</xdr:rowOff>
    </xdr:to>
    <xdr:pic>
      <xdr:nvPicPr>
        <xdr:cNvPr id="8" name="Picture 7">
          <a:extLst>
            <a:ext uri="{FF2B5EF4-FFF2-40B4-BE49-F238E27FC236}">
              <a16:creationId xmlns=""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32676" y="476250"/>
          <a:ext cx="809624" cy="858106"/>
        </a:xfrm>
        <a:prstGeom prst="rect">
          <a:avLst/>
        </a:prstGeom>
      </xdr:spPr>
    </xdr:pic>
    <xdr:clientData/>
  </xdr:twoCellAnchor>
  <xdr:twoCellAnchor editAs="oneCell">
    <xdr:from>
      <xdr:col>11</xdr:col>
      <xdr:colOff>1066800</xdr:colOff>
      <xdr:row>21</xdr:row>
      <xdr:rowOff>161925</xdr:rowOff>
    </xdr:from>
    <xdr:to>
      <xdr:col>11</xdr:col>
      <xdr:colOff>1933574</xdr:colOff>
      <xdr:row>25</xdr:row>
      <xdr:rowOff>10381</xdr:rowOff>
    </xdr:to>
    <xdr:pic>
      <xdr:nvPicPr>
        <xdr:cNvPr id="9" name="Picture 8">
          <a:extLst>
            <a:ext uri="{FF2B5EF4-FFF2-40B4-BE49-F238E27FC236}">
              <a16:creationId xmlns="" xmlns:a16="http://schemas.microsoft.com/office/drawing/2014/main"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42201" y="632460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276225</xdr:colOff>
      <xdr:row>24</xdr:row>
      <xdr:rowOff>133350</xdr:rowOff>
    </xdr:from>
    <xdr:to>
      <xdr:col>13</xdr:col>
      <xdr:colOff>1142999</xdr:colOff>
      <xdr:row>28</xdr:row>
      <xdr:rowOff>86581</xdr:rowOff>
    </xdr:to>
    <xdr:pic>
      <xdr:nvPicPr>
        <xdr:cNvPr id="9" name="Picture 8">
          <a:extLst>
            <a:ext uri="{FF2B5EF4-FFF2-40B4-BE49-F238E27FC236}">
              <a16:creationId xmlns="" xmlns:a16="http://schemas.microsoft.com/office/drawing/2014/main"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19906</xdr:rowOff>
    </xdr:to>
    <xdr:pic>
      <xdr:nvPicPr>
        <xdr:cNvPr id="10" name="Picture 9">
          <a:extLst>
            <a:ext uri="{FF2B5EF4-FFF2-40B4-BE49-F238E27FC236}">
              <a16:creationId xmlns="" xmlns:a16="http://schemas.microsoft.com/office/drawing/2014/main"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4</xdr:row>
      <xdr:rowOff>137782</xdr:rowOff>
    </xdr:to>
    <xdr:pic>
      <xdr:nvPicPr>
        <xdr:cNvPr id="4" name="Picture 3" descr="Ministry of Development Planning and Statistics.jpg">
          <a:extLst>
            <a:ext uri="{FF2B5EF4-FFF2-40B4-BE49-F238E27FC236}">
              <a16:creationId xmlns=""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4</xdr:row>
      <xdr:rowOff>181831</xdr:rowOff>
    </xdr:to>
    <xdr:pic>
      <xdr:nvPicPr>
        <xdr:cNvPr id="6" name="Picture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1</xdr:row>
      <xdr:rowOff>114055</xdr:rowOff>
    </xdr:from>
    <xdr:to>
      <xdr:col>10</xdr:col>
      <xdr:colOff>1250156</xdr:colOff>
      <xdr:row>5</xdr:row>
      <xdr:rowOff>29186</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94069" y="504580"/>
          <a:ext cx="869156" cy="858106"/>
        </a:xfrm>
        <a:prstGeom prst="rect">
          <a:avLst/>
        </a:prstGeom>
      </xdr:spPr>
    </xdr:pic>
    <xdr:clientData/>
  </xdr:twoCellAnchor>
  <xdr:twoCellAnchor editAs="oneCell">
    <xdr:from>
      <xdr:col>10</xdr:col>
      <xdr:colOff>361950</xdr:colOff>
      <xdr:row>18</xdr:row>
      <xdr:rowOff>295275</xdr:rowOff>
    </xdr:from>
    <xdr:to>
      <xdr:col>10</xdr:col>
      <xdr:colOff>1231106</xdr:colOff>
      <xdr:row>22</xdr:row>
      <xdr:rowOff>96106</xdr:rowOff>
    </xdr:to>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13119" y="5819775"/>
          <a:ext cx="869156"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295275</xdr:colOff>
      <xdr:row>1</xdr:row>
      <xdr:rowOff>57150</xdr:rowOff>
    </xdr:from>
    <xdr:to>
      <xdr:col>13</xdr:col>
      <xdr:colOff>1162049</xdr:colOff>
      <xdr:row>5</xdr:row>
      <xdr:rowOff>856</xdr:rowOff>
    </xdr:to>
    <xdr:pic>
      <xdr:nvPicPr>
        <xdr:cNvPr id="10" name="Picture 9">
          <a:extLst>
            <a:ext uri="{FF2B5EF4-FFF2-40B4-BE49-F238E27FC236}">
              <a16:creationId xmlns="" xmlns:a16="http://schemas.microsoft.com/office/drawing/2014/main"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24</xdr:row>
      <xdr:rowOff>19050</xdr:rowOff>
    </xdr:from>
    <xdr:to>
      <xdr:col>13</xdr:col>
      <xdr:colOff>1104899</xdr:colOff>
      <xdr:row>27</xdr:row>
      <xdr:rowOff>29431</xdr:rowOff>
    </xdr:to>
    <xdr:pic>
      <xdr:nvPicPr>
        <xdr:cNvPr id="11" name="Picture 10">
          <a:extLst>
            <a:ext uri="{FF2B5EF4-FFF2-40B4-BE49-F238E27FC236}">
              <a16:creationId xmlns="" xmlns:a16="http://schemas.microsoft.com/office/drawing/2014/main"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6301" y="613410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161924</xdr:colOff>
      <xdr:row>24</xdr:row>
      <xdr:rowOff>142875</xdr:rowOff>
    </xdr:from>
    <xdr:to>
      <xdr:col>10</xdr:col>
      <xdr:colOff>1028699</xdr:colOff>
      <xdr:row>49</xdr:row>
      <xdr:rowOff>133350</xdr:rowOff>
    </xdr:to>
    <xdr:graphicFrame macro="">
      <xdr:nvGraphicFramePr>
        <xdr:cNvPr id="2" name="Chart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276225</xdr:colOff>
      <xdr:row>1</xdr:row>
      <xdr:rowOff>104775</xdr:rowOff>
    </xdr:from>
    <xdr:to>
      <xdr:col>10</xdr:col>
      <xdr:colOff>1142999</xdr:colOff>
      <xdr:row>5</xdr:row>
      <xdr:rowOff>10381</xdr:rowOff>
    </xdr:to>
    <xdr:pic>
      <xdr:nvPicPr>
        <xdr:cNvPr id="7" name="Picture 6">
          <a:extLst>
            <a:ext uri="{FF2B5EF4-FFF2-40B4-BE49-F238E27FC236}">
              <a16:creationId xmlns="" xmlns:a16="http://schemas.microsoft.com/office/drawing/2014/main" id="{00000000-0008-0000-1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331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22</xdr:row>
      <xdr:rowOff>153256</xdr:rowOff>
    </xdr:to>
    <xdr:pic>
      <xdr:nvPicPr>
        <xdr:cNvPr id="8" name="Picture 7">
          <a:extLst>
            <a:ext uri="{FF2B5EF4-FFF2-40B4-BE49-F238E27FC236}">
              <a16:creationId xmlns=""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90301" y="55149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571500</xdr:colOff>
      <xdr:row>1</xdr:row>
      <xdr:rowOff>66675</xdr:rowOff>
    </xdr:from>
    <xdr:to>
      <xdr:col>13</xdr:col>
      <xdr:colOff>1323974</xdr:colOff>
      <xdr:row>4</xdr:row>
      <xdr:rowOff>200881</xdr:rowOff>
    </xdr:to>
    <xdr:pic>
      <xdr:nvPicPr>
        <xdr:cNvPr id="7" name="Picture 6">
          <a:extLst>
            <a:ext uri="{FF2B5EF4-FFF2-40B4-BE49-F238E27FC236}">
              <a16:creationId xmlns=""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13</xdr:col>
      <xdr:colOff>266700</xdr:colOff>
      <xdr:row>16</xdr:row>
      <xdr:rowOff>123825</xdr:rowOff>
    </xdr:from>
    <xdr:to>
      <xdr:col>13</xdr:col>
      <xdr:colOff>1133474</xdr:colOff>
      <xdr:row>19</xdr:row>
      <xdr:rowOff>134206</xdr:rowOff>
    </xdr:to>
    <xdr:pic>
      <xdr:nvPicPr>
        <xdr:cNvPr id="8" name="Picture 7">
          <a:extLst>
            <a:ext uri="{FF2B5EF4-FFF2-40B4-BE49-F238E27FC236}">
              <a16:creationId xmlns="" xmlns:a16="http://schemas.microsoft.com/office/drawing/2014/main"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075801" y="596265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571500</xdr:colOff>
      <xdr:row>20</xdr:row>
      <xdr:rowOff>0</xdr:rowOff>
    </xdr:from>
    <xdr:to>
      <xdr:col>10</xdr:col>
      <xdr:colOff>1438274</xdr:colOff>
      <xdr:row>23</xdr:row>
      <xdr:rowOff>96106</xdr:rowOff>
    </xdr:to>
    <xdr:pic>
      <xdr:nvPicPr>
        <xdr:cNvPr id="7" name="Picture 6">
          <a:extLst>
            <a:ext uri="{FF2B5EF4-FFF2-40B4-BE49-F238E27FC236}">
              <a16:creationId xmlns="" xmlns:a16="http://schemas.microsoft.com/office/drawing/2014/main"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89576" y="5619750"/>
          <a:ext cx="866774" cy="858106"/>
        </a:xfrm>
        <a:prstGeom prst="rect">
          <a:avLst/>
        </a:prstGeom>
      </xdr:spPr>
    </xdr:pic>
    <xdr:clientData/>
  </xdr:twoCellAnchor>
  <xdr:twoCellAnchor editAs="oneCell">
    <xdr:from>
      <xdr:col>10</xdr:col>
      <xdr:colOff>619125</xdr:colOff>
      <xdr:row>1</xdr:row>
      <xdr:rowOff>47625</xdr:rowOff>
    </xdr:from>
    <xdr:to>
      <xdr:col>10</xdr:col>
      <xdr:colOff>1438274</xdr:colOff>
      <xdr:row>4</xdr:row>
      <xdr:rowOff>153256</xdr:rowOff>
    </xdr:to>
    <xdr:pic>
      <xdr:nvPicPr>
        <xdr:cNvPr id="8" name="Picture 7">
          <a:extLst>
            <a:ext uri="{FF2B5EF4-FFF2-40B4-BE49-F238E27FC236}">
              <a16:creationId xmlns="" xmlns:a16="http://schemas.microsoft.com/office/drawing/2014/main"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41951" y="43815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542925</xdr:colOff>
      <xdr:row>20</xdr:row>
      <xdr:rowOff>266700</xdr:rowOff>
    </xdr:from>
    <xdr:to>
      <xdr:col>10</xdr:col>
      <xdr:colOff>1409699</xdr:colOff>
      <xdr:row>24</xdr:row>
      <xdr:rowOff>86581</xdr:rowOff>
    </xdr:to>
    <xdr:pic>
      <xdr:nvPicPr>
        <xdr:cNvPr id="7" name="Picture 6">
          <a:extLst>
            <a:ext uri="{FF2B5EF4-FFF2-40B4-BE49-F238E27FC236}">
              <a16:creationId xmlns=""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37951" y="617220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10381</xdr:rowOff>
    </xdr:to>
    <xdr:pic>
      <xdr:nvPicPr>
        <xdr:cNvPr id="8" name="Picture 7">
          <a:extLst>
            <a:ext uri="{FF2B5EF4-FFF2-40B4-BE49-F238E27FC236}">
              <a16:creationId xmlns=""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21</xdr:row>
      <xdr:rowOff>47625</xdr:rowOff>
    </xdr:from>
    <xdr:to>
      <xdr:col>10</xdr:col>
      <xdr:colOff>1295399</xdr:colOff>
      <xdr:row>24</xdr:row>
      <xdr:rowOff>219931</xdr:rowOff>
    </xdr:to>
    <xdr:pic>
      <xdr:nvPicPr>
        <xdr:cNvPr id="7" name="Picture 6">
          <a:extLst>
            <a:ext uri="{FF2B5EF4-FFF2-40B4-BE49-F238E27FC236}">
              <a16:creationId xmlns="" xmlns:a16="http://schemas.microsoft.com/office/drawing/2014/main"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85551" y="6372225"/>
          <a:ext cx="866774" cy="858106"/>
        </a:xfrm>
        <a:prstGeom prst="rect">
          <a:avLst/>
        </a:prstGeom>
      </xdr:spPr>
    </xdr:pic>
    <xdr:clientData/>
  </xdr:twoCellAnchor>
  <xdr:twoCellAnchor editAs="oneCell">
    <xdr:from>
      <xdr:col>10</xdr:col>
      <xdr:colOff>552450</xdr:colOff>
      <xdr:row>1</xdr:row>
      <xdr:rowOff>114300</xdr:rowOff>
    </xdr:from>
    <xdr:to>
      <xdr:col>10</xdr:col>
      <xdr:colOff>1419224</xdr:colOff>
      <xdr:row>5</xdr:row>
      <xdr:rowOff>19906</xdr:rowOff>
    </xdr:to>
    <xdr:pic>
      <xdr:nvPicPr>
        <xdr:cNvPr id="8" name="Picture 7">
          <a:extLst>
            <a:ext uri="{FF2B5EF4-FFF2-40B4-BE49-F238E27FC236}">
              <a16:creationId xmlns="" xmlns:a16="http://schemas.microsoft.com/office/drawing/2014/main"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61726" y="504825"/>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542925</xdr:colOff>
      <xdr:row>1</xdr:row>
      <xdr:rowOff>57150</xdr:rowOff>
    </xdr:from>
    <xdr:to>
      <xdr:col>10</xdr:col>
      <xdr:colOff>1285874</xdr:colOff>
      <xdr:row>4</xdr:row>
      <xdr:rowOff>191356</xdr:rowOff>
    </xdr:to>
    <xdr:pic>
      <xdr:nvPicPr>
        <xdr:cNvPr id="4" name="Picture 3">
          <a:extLst>
            <a:ext uri="{FF2B5EF4-FFF2-40B4-BE49-F238E27FC236}">
              <a16:creationId xmlns=""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32376" y="44767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609600</xdr:colOff>
      <xdr:row>1</xdr:row>
      <xdr:rowOff>47625</xdr:rowOff>
    </xdr:from>
    <xdr:to>
      <xdr:col>10</xdr:col>
      <xdr:colOff>1362074</xdr:colOff>
      <xdr:row>5</xdr:row>
      <xdr:rowOff>10381</xdr:rowOff>
    </xdr:to>
    <xdr:pic>
      <xdr:nvPicPr>
        <xdr:cNvPr id="3" name="Picture 2">
          <a:extLst>
            <a:ext uri="{FF2B5EF4-FFF2-40B4-BE49-F238E27FC236}">
              <a16:creationId xmlns=""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04576" y="438150"/>
          <a:ext cx="7524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533400</xdr:colOff>
      <xdr:row>1</xdr:row>
      <xdr:rowOff>114300</xdr:rowOff>
    </xdr:from>
    <xdr:to>
      <xdr:col>10</xdr:col>
      <xdr:colOff>1400174</xdr:colOff>
      <xdr:row>5</xdr:row>
      <xdr:rowOff>19906</xdr:rowOff>
    </xdr:to>
    <xdr:pic>
      <xdr:nvPicPr>
        <xdr:cNvPr id="4" name="Picture 3">
          <a:extLst>
            <a:ext uri="{FF2B5EF4-FFF2-40B4-BE49-F238E27FC236}">
              <a16:creationId xmlns="" xmlns:a16="http://schemas.microsoft.com/office/drawing/2014/main"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476101" y="504825"/>
          <a:ext cx="866774" cy="8581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41412</xdr:colOff>
      <xdr:row>0</xdr:row>
      <xdr:rowOff>74544</xdr:rowOff>
    </xdr:from>
    <xdr:to>
      <xdr:col>15</xdr:col>
      <xdr:colOff>575723</xdr:colOff>
      <xdr:row>24</xdr:row>
      <xdr:rowOff>66261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808407" y="74544"/>
          <a:ext cx="9496094" cy="74543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28</xdr:row>
      <xdr:rowOff>104775</xdr:rowOff>
    </xdr:from>
    <xdr:to>
      <xdr:col>9</xdr:col>
      <xdr:colOff>1495424</xdr:colOff>
      <xdr:row>43</xdr:row>
      <xdr:rowOff>285749</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20410</xdr:rowOff>
    </xdr:from>
    <xdr:to>
      <xdr:col>4</xdr:col>
      <xdr:colOff>154781</xdr:colOff>
      <xdr:row>39</xdr:row>
      <xdr:rowOff>285749</xdr:rowOff>
    </xdr:to>
    <xdr:sp macro="" textlink="">
      <xdr:nvSpPr>
        <xdr:cNvPr id="7" name="TextBox 6">
          <a:extLst>
            <a:ext uri="{FF2B5EF4-FFF2-40B4-BE49-F238E27FC236}">
              <a16:creationId xmlns="" xmlns:a16="http://schemas.microsoft.com/office/drawing/2014/main"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twoCellAnchor editAs="oneCell">
    <xdr:from>
      <xdr:col>9</xdr:col>
      <xdr:colOff>730250</xdr:colOff>
      <xdr:row>1</xdr:row>
      <xdr:rowOff>70909</xdr:rowOff>
    </xdr:from>
    <xdr:to>
      <xdr:col>9</xdr:col>
      <xdr:colOff>1597024</xdr:colOff>
      <xdr:row>5</xdr:row>
      <xdr:rowOff>24140</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1368893" y="462492"/>
          <a:ext cx="866774" cy="861281"/>
        </a:xfrm>
        <a:prstGeom prst="rect">
          <a:avLst/>
        </a:prstGeom>
      </xdr:spPr>
    </xdr:pic>
    <xdr:clientData/>
  </xdr:twoCellAnchor>
  <xdr:twoCellAnchor editAs="oneCell">
    <xdr:from>
      <xdr:col>9</xdr:col>
      <xdr:colOff>600075</xdr:colOff>
      <xdr:row>23</xdr:row>
      <xdr:rowOff>295275</xdr:rowOff>
    </xdr:from>
    <xdr:to>
      <xdr:col>9</xdr:col>
      <xdr:colOff>1466849</xdr:colOff>
      <xdr:row>27</xdr:row>
      <xdr:rowOff>96106</xdr:rowOff>
    </xdr:to>
    <xdr:pic>
      <xdr:nvPicPr>
        <xdr:cNvPr id="9" name="Picture 8">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972726" y="6638925"/>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76200</xdr:rowOff>
    </xdr:from>
    <xdr:to>
      <xdr:col>9</xdr:col>
      <xdr:colOff>1419225</xdr:colOff>
      <xdr:row>43</xdr:row>
      <xdr:rowOff>266699</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38</xdr:row>
      <xdr:rowOff>145257</xdr:rowOff>
    </xdr:from>
    <xdr:to>
      <xdr:col>5</xdr:col>
      <xdr:colOff>378619</xdr:colOff>
      <xdr:row>38</xdr:row>
      <xdr:rowOff>428626</xdr:rowOff>
    </xdr:to>
    <xdr:sp macro="" textlink="">
      <xdr:nvSpPr>
        <xdr:cNvPr id="6" name="TextBox 5">
          <a:extLst>
            <a:ext uri="{FF2B5EF4-FFF2-40B4-BE49-F238E27FC236}">
              <a16:creationId xmlns="" xmlns:a16="http://schemas.microsoft.com/office/drawing/2014/main"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828675</xdr:colOff>
      <xdr:row>1</xdr:row>
      <xdr:rowOff>66675</xdr:rowOff>
    </xdr:from>
    <xdr:to>
      <xdr:col>9</xdr:col>
      <xdr:colOff>1533524</xdr:colOff>
      <xdr:row>4</xdr:row>
      <xdr:rowOff>248506</xdr:rowOff>
    </xdr:to>
    <xdr:pic>
      <xdr:nvPicPr>
        <xdr:cNvPr id="8" name="Picture 7">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906051" y="457200"/>
          <a:ext cx="704849" cy="829531"/>
        </a:xfrm>
        <a:prstGeom prst="rect">
          <a:avLst/>
        </a:prstGeom>
      </xdr:spPr>
    </xdr:pic>
    <xdr:clientData/>
  </xdr:twoCellAnchor>
  <xdr:twoCellAnchor editAs="oneCell">
    <xdr:from>
      <xdr:col>9</xdr:col>
      <xdr:colOff>714375</xdr:colOff>
      <xdr:row>23</xdr:row>
      <xdr:rowOff>190500</xdr:rowOff>
    </xdr:from>
    <xdr:to>
      <xdr:col>9</xdr:col>
      <xdr:colOff>1495424</xdr:colOff>
      <xdr:row>26</xdr:row>
      <xdr:rowOff>181831</xdr:rowOff>
    </xdr:to>
    <xdr:pic>
      <xdr:nvPicPr>
        <xdr:cNvPr id="9" name="Picture 8">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944151" y="6534150"/>
          <a:ext cx="781049"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266700</xdr:colOff>
      <xdr:row>2</xdr:row>
      <xdr:rowOff>0</xdr:rowOff>
    </xdr:from>
    <xdr:to>
      <xdr:col>10</xdr:col>
      <xdr:colOff>1104899</xdr:colOff>
      <xdr:row>5</xdr:row>
      <xdr:rowOff>58006</xdr:rowOff>
    </xdr:to>
    <xdr:pic>
      <xdr:nvPicPr>
        <xdr:cNvPr id="3" name="Picture 2">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14101" y="542925"/>
          <a:ext cx="838199"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171450</xdr:colOff>
      <xdr:row>1</xdr:row>
      <xdr:rowOff>95250</xdr:rowOff>
    </xdr:from>
    <xdr:to>
      <xdr:col>10</xdr:col>
      <xdr:colOff>981074</xdr:colOff>
      <xdr:row>5</xdr:row>
      <xdr:rowOff>856</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285601" y="485775"/>
          <a:ext cx="80962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238125</xdr:colOff>
      <xdr:row>1</xdr:row>
      <xdr:rowOff>76200</xdr:rowOff>
    </xdr:from>
    <xdr:to>
      <xdr:col>11</xdr:col>
      <xdr:colOff>1104899</xdr:colOff>
      <xdr:row>4</xdr:row>
      <xdr:rowOff>210406</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5976" y="466725"/>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123825</xdr:rowOff>
    </xdr:from>
    <xdr:to>
      <xdr:col>7</xdr:col>
      <xdr:colOff>1333499</xdr:colOff>
      <xdr:row>5</xdr:row>
      <xdr:rowOff>29431</xdr:rowOff>
    </xdr:to>
    <xdr:pic>
      <xdr:nvPicPr>
        <xdr:cNvPr id="4" name="Picture 3">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342876" y="514350"/>
          <a:ext cx="838199"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685800</xdr:colOff>
      <xdr:row>1</xdr:row>
      <xdr:rowOff>104775</xdr:rowOff>
    </xdr:from>
    <xdr:to>
      <xdr:col>8</xdr:col>
      <xdr:colOff>1523999</xdr:colOff>
      <xdr:row>5</xdr:row>
      <xdr:rowOff>10381</xdr:rowOff>
    </xdr:to>
    <xdr:pic>
      <xdr:nvPicPr>
        <xdr:cNvPr id="10" name="Picture 9">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24101" y="495300"/>
          <a:ext cx="838199" cy="858106"/>
        </a:xfrm>
        <a:prstGeom prst="rect">
          <a:avLst/>
        </a:prstGeom>
      </xdr:spPr>
    </xdr:pic>
    <xdr:clientData/>
  </xdr:twoCellAnchor>
  <xdr:twoCellAnchor editAs="oneCell">
    <xdr:from>
      <xdr:col>8</xdr:col>
      <xdr:colOff>638175</xdr:colOff>
      <xdr:row>17</xdr:row>
      <xdr:rowOff>0</xdr:rowOff>
    </xdr:from>
    <xdr:to>
      <xdr:col>8</xdr:col>
      <xdr:colOff>1504949</xdr:colOff>
      <xdr:row>20</xdr:row>
      <xdr:rowOff>115156</xdr:rowOff>
    </xdr:to>
    <xdr:pic>
      <xdr:nvPicPr>
        <xdr:cNvPr id="11" name="Picture 10">
          <a:extLst>
            <a:ext uri="{FF2B5EF4-FFF2-40B4-BE49-F238E27FC236}">
              <a16:creationId xmlns="" xmlns:a16="http://schemas.microsoft.com/office/drawing/2014/main"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600075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uniqueName="1" name="BAAN_SMALLERQATAR" totalsRowFunction="sum" queryTableFieldId="1" headerRowDxfId="73" dataDxfId="72" totalsRowDxfId="71" headerRowCellStyle="Normal 2" dataCellStyle="TXT2"/>
    <tableColumn id="7" uniqueName="7" name="Column2" totalsRowFunction="sum" queryTableFieldId="7" headerRowDxfId="70" dataDxfId="69" totalsRowDxfId="68" headerRowCellStyle="Normal 2" dataCellStyle="TXT2"/>
    <tableColumn id="2" uniqueName="2" name="RAJEE" totalsRowFunction="sum" queryTableFieldId="2" headerRowDxfId="67" dataDxfId="66" totalsRowDxfId="65" headerRowCellStyle="Normal 2" dataCellStyle="TXT2"/>
    <tableColumn id="8" uniqueName="8" name="Column3" totalsRowFunction="sum" queryTableFieldId="8" headerRowDxfId="64" dataDxfId="63" totalsRowDxfId="62" headerRowCellStyle="Normal 2" dataCellStyle="TXT2"/>
    <tableColumn id="3" uniqueName="3" name="KHULLA" totalsRowFunction="sum" queryTableFieldId="3" headerRowDxfId="61" dataDxfId="60" totalsRowDxfId="59" headerRowCellStyle="Normal 2" dataCellStyle="TXT2"/>
    <tableColumn id="9" uniqueName="9" name="Column4" totalsRowFunction="sum" queryTableFieldId="9" headerRowDxfId="58" dataDxfId="57" totalsRowDxfId="56" headerRowCellStyle="Normal 2" dataCellStyle="TXT2"/>
    <tableColumn id="4" uniqueName="4" name="BAAN_GREATER" totalsRowFunction="sum" queryTableFieldId="4" headerRowDxfId="55" dataDxfId="54" totalsRowDxfId="53" headerRowCellStyle="Normal 2" dataCellStyle="TXT2"/>
    <tableColumn id="10" uniqueName="10" name="Column5" totalsRowFunction="sum" queryTableFieldId="10" headerRowDxfId="52" dataDxfId="51" totalsRowDxfId="50" headerRowCellStyle="Normal 2" dataCellStyle="TXT2"/>
    <tableColumn id="5" uniqueName="5" name="TOTAL" totalsRowFunction="sum" queryTableFieldId="5" headerRowDxfId="49" dataDxfId="48" totalsRowDxfId="47" headerRowCellStyle="Normal 2" dataCellStyle="TXT2"/>
    <tableColumn id="6"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headerRowCount="0" totalsRowCount="1" headerRowDxfId="39" totalsRowDxfId="37" tableBorderDxfId="38" totalsRowBorderDxfId="36" headerRowCellStyle="Normal 2">
  <tableColumns count="12">
    <tableColumn id="1" name="BAAN_SMALLERQATAR" totalsRowFunction="sum" headerRowDxfId="35" dataDxfId="34" totalsRowDxfId="33" headerRowCellStyle="Normal 2" dataCellStyle="TXT2"/>
    <tableColumn id="7" name="Column2" totalsRowFunction="sum" headerRowDxfId="32" dataDxfId="31" totalsRowDxfId="30" headerRowCellStyle="Normal 2" dataCellStyle="TXT2"/>
    <tableColumn id="2" name="RAJEE" totalsRowFunction="sum" headerRowDxfId="29" dataDxfId="28" totalsRowDxfId="27" headerRowCellStyle="Normal 2" dataCellStyle="TXT2"/>
    <tableColumn id="8" name="Column3" totalsRowFunction="sum" headerRowDxfId="26" dataDxfId="25" totalsRowDxfId="24" headerRowCellStyle="Normal 2" dataCellStyle="TXT2"/>
    <tableColumn id="3" name="KHULLA" totalsRowFunction="sum" headerRowDxfId="23" dataDxfId="22" totalsRowDxfId="21" headerRowCellStyle="Normal 2" dataCellStyle="TXT2"/>
    <tableColumn id="9" name="Column4" totalsRowFunction="sum" headerRowDxfId="20" dataDxfId="19" totalsRowDxfId="18" headerRowCellStyle="Normal 2" dataCellStyle="TXT2"/>
    <tableColumn id="4" name="BAAN_GREATER" totalsRowFunction="sum" headerRowDxfId="17" dataDxfId="16" totalsRowDxfId="15" headerRowCellStyle="Normal 2" dataCellStyle="TXT2"/>
    <tableColumn id="10" name="Column5" totalsRowFunction="sum" headerRowDxfId="14" dataDxfId="13" totalsRowDxfId="12" headerRowCellStyle="Normal 2" dataCellStyle="TXT2"/>
    <tableColumn id="5"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Row],[BAAN_GREATER]]</calculatedColumnFormula>
    </tableColumn>
    <tableColumn id="6"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P6" sqref="P6"/>
    </sheetView>
  </sheetViews>
  <sheetFormatPr defaultRowHeight="12.75"/>
  <cols>
    <col min="1" max="10" width="9" style="1" customWidth="1"/>
    <col min="11" max="11" width="11.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4"/>
      <c r="B3" s="604"/>
      <c r="C3" s="604"/>
      <c r="D3" s="604"/>
      <c r="E3" s="604"/>
      <c r="F3" s="455"/>
      <c r="G3" s="605"/>
      <c r="H3" s="606"/>
      <c r="I3" s="606"/>
      <c r="J3" s="606"/>
      <c r="K3" s="606"/>
    </row>
    <row r="4" spans="1:12" ht="132.75" customHeight="1">
      <c r="A4" s="607"/>
      <c r="B4" s="607"/>
      <c r="C4" s="607"/>
      <c r="D4" s="607"/>
      <c r="E4" s="607"/>
      <c r="F4" s="456"/>
      <c r="G4" s="608"/>
      <c r="H4" s="608"/>
      <c r="I4" s="608"/>
      <c r="J4" s="608"/>
      <c r="K4" s="608"/>
    </row>
    <row r="5" spans="1:12">
      <c r="A5" s="357"/>
      <c r="B5" s="357"/>
      <c r="C5" s="357"/>
      <c r="D5" s="357"/>
      <c r="E5" s="357"/>
      <c r="F5" s="357"/>
      <c r="G5" s="358"/>
      <c r="H5" s="358"/>
      <c r="I5" s="358"/>
      <c r="J5" s="358"/>
      <c r="K5" s="358"/>
    </row>
    <row r="6" spans="1:12" ht="99" customHeight="1">
      <c r="A6" s="607"/>
      <c r="B6" s="607"/>
      <c r="C6" s="607"/>
      <c r="D6" s="607"/>
      <c r="E6" s="607"/>
      <c r="F6" s="456"/>
      <c r="G6" s="608"/>
      <c r="H6" s="608"/>
      <c r="I6" s="608"/>
      <c r="J6" s="608"/>
      <c r="K6" s="608"/>
    </row>
    <row r="7" spans="1:12">
      <c r="A7" s="19"/>
      <c r="B7" s="19"/>
      <c r="C7" s="19"/>
      <c r="D7" s="19"/>
      <c r="E7" s="19"/>
      <c r="F7" s="19"/>
      <c r="G7" s="359"/>
      <c r="H7" s="359"/>
      <c r="I7" s="359"/>
      <c r="J7" s="359"/>
      <c r="K7" s="359"/>
    </row>
    <row r="8" spans="1:12" ht="21.75">
      <c r="A8" s="602"/>
      <c r="B8" s="602"/>
      <c r="C8" s="602"/>
      <c r="D8" s="602"/>
      <c r="E8" s="602"/>
      <c r="F8" s="456"/>
      <c r="G8" s="603"/>
      <c r="H8" s="603"/>
      <c r="I8" s="603"/>
      <c r="J8" s="603"/>
      <c r="K8" s="603"/>
    </row>
    <row r="9" spans="1:12" ht="22.5" customHeight="1">
      <c r="A9" s="602"/>
      <c r="B9" s="602"/>
      <c r="C9" s="602"/>
      <c r="D9" s="602"/>
      <c r="E9" s="602"/>
      <c r="F9" s="456"/>
      <c r="G9" s="603"/>
      <c r="H9" s="603"/>
      <c r="I9" s="603"/>
      <c r="J9" s="603"/>
      <c r="K9" s="603"/>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rightToLeft="1" view="pageBreakPreview" zoomScaleNormal="100" zoomScaleSheetLayoutView="100" workbookViewId="0">
      <selection activeCell="O6" sqref="O6"/>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09" t="s">
        <v>382</v>
      </c>
      <c r="B3" s="609"/>
      <c r="C3" s="609"/>
      <c r="D3" s="609"/>
      <c r="E3" s="609"/>
      <c r="F3" s="466"/>
      <c r="G3" s="610" t="s">
        <v>383</v>
      </c>
      <c r="H3" s="611"/>
      <c r="I3" s="611"/>
      <c r="J3" s="611"/>
      <c r="K3" s="611"/>
    </row>
    <row r="4" spans="1:12" ht="36.75">
      <c r="A4" s="650" t="s">
        <v>384</v>
      </c>
      <c r="B4" s="651"/>
      <c r="C4" s="651"/>
      <c r="D4" s="651"/>
      <c r="E4" s="651"/>
      <c r="F4" s="466"/>
      <c r="G4" s="652" t="s">
        <v>385</v>
      </c>
      <c r="H4" s="653"/>
      <c r="I4" s="653"/>
      <c r="J4" s="653"/>
      <c r="K4" s="653"/>
    </row>
    <row r="5" spans="1:12" ht="36.75">
      <c r="A5" s="560"/>
      <c r="B5" s="561"/>
      <c r="C5" s="561"/>
      <c r="D5" s="561"/>
      <c r="E5" s="561"/>
      <c r="F5" s="556"/>
      <c r="G5" s="562"/>
      <c r="H5" s="563"/>
      <c r="I5" s="563"/>
      <c r="J5" s="563"/>
      <c r="K5" s="563"/>
    </row>
    <row r="6" spans="1:12" ht="108" customHeight="1">
      <c r="A6" s="612" t="s">
        <v>544</v>
      </c>
      <c r="B6" s="612"/>
      <c r="C6" s="612"/>
      <c r="D6" s="612"/>
      <c r="E6" s="612"/>
      <c r="F6" s="356"/>
      <c r="G6" s="613" t="s">
        <v>555</v>
      </c>
      <c r="H6" s="613"/>
      <c r="I6" s="613"/>
      <c r="J6" s="613"/>
      <c r="K6" s="613"/>
    </row>
    <row r="7" spans="1:12">
      <c r="A7" s="357"/>
      <c r="B7" s="357"/>
      <c r="C7" s="357"/>
      <c r="D7" s="357"/>
      <c r="E7" s="357"/>
      <c r="F7" s="357"/>
      <c r="G7" s="358"/>
      <c r="H7" s="358"/>
      <c r="I7" s="358"/>
      <c r="J7" s="358"/>
      <c r="K7" s="358"/>
    </row>
    <row r="8" spans="1:12" ht="48.75" customHeight="1">
      <c r="A8" s="612" t="s">
        <v>548</v>
      </c>
      <c r="B8" s="612"/>
      <c r="C8" s="612"/>
      <c r="D8" s="612"/>
      <c r="E8" s="612"/>
      <c r="F8" s="356"/>
      <c r="G8" s="613" t="s">
        <v>554</v>
      </c>
      <c r="H8" s="613"/>
      <c r="I8" s="613"/>
      <c r="J8" s="613"/>
      <c r="K8" s="613"/>
    </row>
    <row r="9" spans="1:12">
      <c r="A9" s="19"/>
      <c r="B9" s="19"/>
      <c r="C9" s="19"/>
      <c r="D9" s="19"/>
      <c r="E9" s="19"/>
      <c r="F9" s="19"/>
      <c r="G9" s="359"/>
      <c r="H9" s="359"/>
      <c r="I9" s="359"/>
      <c r="J9" s="359"/>
      <c r="K9" s="359"/>
    </row>
    <row r="10" spans="1:12" ht="18.75">
      <c r="A10" s="607"/>
      <c r="B10" s="607"/>
      <c r="C10" s="607"/>
      <c r="D10" s="607"/>
      <c r="E10" s="607"/>
      <c r="F10" s="356"/>
      <c r="G10" s="614"/>
      <c r="H10" s="614"/>
      <c r="I10" s="614"/>
      <c r="J10" s="614"/>
      <c r="K10" s="614"/>
    </row>
    <row r="11" spans="1:12" ht="18.75">
      <c r="A11" s="607"/>
      <c r="B11" s="607"/>
      <c r="C11" s="607"/>
      <c r="D11" s="607"/>
      <c r="E11" s="607"/>
      <c r="F11" s="356"/>
      <c r="G11" s="614"/>
      <c r="H11" s="614"/>
      <c r="I11" s="614"/>
      <c r="J11" s="614"/>
      <c r="K11" s="614"/>
    </row>
    <row r="12" spans="1:12">
      <c r="A12" s="19"/>
      <c r="B12" s="19"/>
      <c r="C12" s="19"/>
      <c r="D12" s="19"/>
      <c r="E12" s="19"/>
      <c r="F12" s="19"/>
      <c r="G12" s="19"/>
      <c r="H12" s="19"/>
      <c r="I12" s="19"/>
      <c r="J12" s="19"/>
      <c r="K12" s="19"/>
    </row>
    <row r="13" spans="1:12" ht="18">
      <c r="A13" s="361"/>
      <c r="B13" s="19"/>
      <c r="C13" s="362"/>
      <c r="D13" s="19"/>
      <c r="E13" s="19"/>
      <c r="F13" s="19"/>
      <c r="G13" s="19"/>
      <c r="H13" s="19"/>
      <c r="I13" s="19"/>
      <c r="J13" s="19"/>
      <c r="K13" s="19"/>
    </row>
    <row r="14" spans="1:12" ht="18">
      <c r="A14" s="363"/>
      <c r="B14" s="19"/>
      <c r="C14" s="364"/>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3:E3"/>
    <mergeCell ref="G3:K3"/>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view="pageBreakPreview" topLeftCell="A4" zoomScaleNormal="100" zoomScaleSheetLayoutView="100" workbookViewId="0">
      <selection activeCell="M7" sqref="M7"/>
    </sheetView>
  </sheetViews>
  <sheetFormatPr defaultColWidth="9.140625" defaultRowHeight="12.75"/>
  <cols>
    <col min="1" max="1" width="17.42578125" style="149" customWidth="1"/>
    <col min="2" max="10" width="11.42578125" style="149" customWidth="1"/>
    <col min="11" max="11" width="17.42578125" style="149" customWidth="1"/>
    <col min="12" max="12" width="15.140625" style="3" customWidth="1"/>
    <col min="13" max="16" width="6.42578125" style="3" customWidth="1"/>
    <col min="17" max="16384" width="9.140625" style="3"/>
  </cols>
  <sheetData>
    <row r="1" spans="1:16" ht="30.75">
      <c r="A1" s="499" t="s">
        <v>108</v>
      </c>
      <c r="B1" s="499"/>
      <c r="C1" s="499"/>
      <c r="D1" s="499"/>
      <c r="E1" s="500"/>
      <c r="F1" s="500"/>
      <c r="G1" s="500"/>
      <c r="H1" s="500"/>
      <c r="I1" s="500"/>
      <c r="J1" s="500"/>
      <c r="K1" s="501" t="s">
        <v>132</v>
      </c>
    </row>
    <row r="2" spans="1:16" ht="12" customHeight="1">
      <c r="A2" s="153"/>
      <c r="B2" s="153"/>
      <c r="C2" s="153"/>
      <c r="D2" s="153"/>
      <c r="E2" s="154"/>
      <c r="F2" s="154"/>
      <c r="G2" s="154"/>
      <c r="H2" s="154"/>
      <c r="I2" s="154"/>
      <c r="J2" s="154"/>
      <c r="K2" s="154"/>
      <c r="L2" s="154"/>
    </row>
    <row r="3" spans="1:16" s="2" customFormat="1" ht="23.25">
      <c r="A3" s="654" t="s">
        <v>312</v>
      </c>
      <c r="B3" s="654"/>
      <c r="C3" s="654"/>
      <c r="D3" s="654"/>
      <c r="E3" s="654"/>
      <c r="F3" s="654"/>
      <c r="G3" s="654"/>
      <c r="H3" s="654"/>
      <c r="I3" s="654"/>
      <c r="J3" s="654"/>
      <c r="K3" s="654"/>
    </row>
    <row r="4" spans="1:16" s="2" customFormat="1" ht="21.75">
      <c r="A4" s="655" t="s">
        <v>546</v>
      </c>
      <c r="B4" s="655"/>
      <c r="C4" s="655"/>
      <c r="D4" s="655"/>
      <c r="E4" s="655"/>
      <c r="F4" s="655"/>
      <c r="G4" s="655"/>
      <c r="H4" s="655"/>
      <c r="I4" s="655"/>
      <c r="J4" s="655"/>
      <c r="K4" s="655"/>
    </row>
    <row r="5" spans="1:16" s="2" customFormat="1" ht="18">
      <c r="A5" s="656" t="s">
        <v>313</v>
      </c>
      <c r="B5" s="656"/>
      <c r="C5" s="656"/>
      <c r="D5" s="656"/>
      <c r="E5" s="656"/>
      <c r="F5" s="656"/>
      <c r="G5" s="656"/>
      <c r="H5" s="656"/>
      <c r="I5" s="656"/>
      <c r="J5" s="656"/>
      <c r="K5" s="656"/>
    </row>
    <row r="6" spans="1:16" ht="15">
      <c r="A6" s="657" t="s">
        <v>445</v>
      </c>
      <c r="B6" s="657"/>
      <c r="C6" s="657"/>
      <c r="D6" s="657"/>
      <c r="E6" s="657"/>
      <c r="F6" s="657"/>
      <c r="G6" s="657"/>
      <c r="H6" s="657"/>
      <c r="I6" s="657"/>
      <c r="J6" s="657"/>
      <c r="K6" s="657"/>
    </row>
    <row r="7" spans="1:16" s="7" customFormat="1" ht="15.75">
      <c r="A7" s="148" t="s">
        <v>49</v>
      </c>
      <c r="B7" s="148"/>
      <c r="C7" s="148"/>
      <c r="D7" s="148"/>
      <c r="E7" s="148"/>
      <c r="F7" s="148"/>
      <c r="G7" s="148"/>
      <c r="H7" s="148"/>
      <c r="I7" s="148"/>
      <c r="J7" s="148"/>
      <c r="K7" s="8" t="s">
        <v>222</v>
      </c>
      <c r="M7" s="5"/>
      <c r="O7" s="5"/>
      <c r="P7" s="5"/>
    </row>
    <row r="8" spans="1:16" ht="33" customHeight="1" thickBot="1">
      <c r="A8" s="658" t="s">
        <v>149</v>
      </c>
      <c r="B8" s="661" t="s">
        <v>446</v>
      </c>
      <c r="C8" s="662"/>
      <c r="D8" s="663"/>
      <c r="E8" s="660" t="s">
        <v>428</v>
      </c>
      <c r="F8" s="660"/>
      <c r="G8" s="660"/>
      <c r="H8" s="661" t="s">
        <v>447</v>
      </c>
      <c r="I8" s="662"/>
      <c r="J8" s="663"/>
      <c r="K8" s="664" t="s">
        <v>150</v>
      </c>
    </row>
    <row r="9" spans="1:16" s="9" customFormat="1" ht="32.25" customHeight="1">
      <c r="A9" s="659"/>
      <c r="B9" s="118" t="s">
        <v>355</v>
      </c>
      <c r="C9" s="118" t="s">
        <v>356</v>
      </c>
      <c r="D9" s="118" t="s">
        <v>133</v>
      </c>
      <c r="E9" s="118" t="s">
        <v>355</v>
      </c>
      <c r="F9" s="118" t="s">
        <v>356</v>
      </c>
      <c r="G9" s="118" t="s">
        <v>133</v>
      </c>
      <c r="H9" s="118" t="s">
        <v>355</v>
      </c>
      <c r="I9" s="118" t="s">
        <v>356</v>
      </c>
      <c r="J9" s="118" t="s">
        <v>133</v>
      </c>
      <c r="K9" s="665"/>
    </row>
    <row r="10" spans="1:16" s="10" customFormat="1" ht="26.25" customHeight="1" thickBot="1">
      <c r="A10" s="203" t="s">
        <v>56</v>
      </c>
      <c r="B10" s="248">
        <v>136</v>
      </c>
      <c r="C10" s="248">
        <v>176</v>
      </c>
      <c r="D10" s="206">
        <f>SUM(B10:C10)</f>
        <v>312</v>
      </c>
      <c r="E10" s="248">
        <v>194</v>
      </c>
      <c r="F10" s="248">
        <v>209</v>
      </c>
      <c r="G10" s="206">
        <f>SUM(E10:F10)</f>
        <v>403</v>
      </c>
      <c r="H10" s="248">
        <v>178</v>
      </c>
      <c r="I10" s="248">
        <v>164</v>
      </c>
      <c r="J10" s="206">
        <f>SUM(H10:I10)</f>
        <v>342</v>
      </c>
      <c r="K10" s="426" t="s">
        <v>57</v>
      </c>
    </row>
    <row r="11" spans="1:16" s="10" customFormat="1" ht="26.25" customHeight="1" thickTop="1" thickBot="1">
      <c r="A11" s="208" t="s">
        <v>58</v>
      </c>
      <c r="B11" s="249">
        <v>262</v>
      </c>
      <c r="C11" s="249">
        <v>143</v>
      </c>
      <c r="D11" s="216">
        <f>SUM(B11:C11)</f>
        <v>405</v>
      </c>
      <c r="E11" s="249">
        <v>356</v>
      </c>
      <c r="F11" s="249">
        <v>178</v>
      </c>
      <c r="G11" s="216">
        <f>SUM(E11:F11)</f>
        <v>534</v>
      </c>
      <c r="H11" s="249">
        <v>276</v>
      </c>
      <c r="I11" s="249">
        <v>159</v>
      </c>
      <c r="J11" s="216">
        <f>SUM(H11:I11)</f>
        <v>435</v>
      </c>
      <c r="K11" s="212" t="s">
        <v>59</v>
      </c>
    </row>
    <row r="12" spans="1:16" s="10" customFormat="1" ht="26.25" customHeight="1" thickTop="1" thickBot="1">
      <c r="A12" s="203" t="s">
        <v>60</v>
      </c>
      <c r="B12" s="250">
        <v>21</v>
      </c>
      <c r="C12" s="250">
        <v>36</v>
      </c>
      <c r="D12" s="251">
        <f t="shared" ref="D12:D18" si="0">SUM(B12:C12)</f>
        <v>57</v>
      </c>
      <c r="E12" s="250">
        <v>57</v>
      </c>
      <c r="F12" s="250">
        <v>47</v>
      </c>
      <c r="G12" s="251">
        <f t="shared" ref="G12:G15" si="1">SUM(E12:F12)</f>
        <v>104</v>
      </c>
      <c r="H12" s="250">
        <v>36</v>
      </c>
      <c r="I12" s="250">
        <v>48</v>
      </c>
      <c r="J12" s="251">
        <f t="shared" ref="J12:J18" si="2">SUM(H12:I12)</f>
        <v>84</v>
      </c>
      <c r="K12" s="207" t="s">
        <v>61</v>
      </c>
    </row>
    <row r="13" spans="1:16" s="10" customFormat="1" ht="26.25" customHeight="1" thickTop="1" thickBot="1">
      <c r="A13" s="208" t="s">
        <v>91</v>
      </c>
      <c r="B13" s="249">
        <v>38</v>
      </c>
      <c r="C13" s="249">
        <v>21</v>
      </c>
      <c r="D13" s="216">
        <f t="shared" si="0"/>
        <v>59</v>
      </c>
      <c r="E13" s="249">
        <v>65</v>
      </c>
      <c r="F13" s="249">
        <v>40</v>
      </c>
      <c r="G13" s="216">
        <f t="shared" si="1"/>
        <v>105</v>
      </c>
      <c r="H13" s="249">
        <v>46</v>
      </c>
      <c r="I13" s="249">
        <v>34</v>
      </c>
      <c r="J13" s="216">
        <f t="shared" si="2"/>
        <v>80</v>
      </c>
      <c r="K13" s="212" t="s">
        <v>62</v>
      </c>
    </row>
    <row r="14" spans="1:16" s="10" customFormat="1" ht="26.25" customHeight="1" thickTop="1" thickBot="1">
      <c r="A14" s="203" t="s">
        <v>63</v>
      </c>
      <c r="B14" s="250">
        <v>13</v>
      </c>
      <c r="C14" s="250">
        <v>7</v>
      </c>
      <c r="D14" s="251">
        <f t="shared" si="0"/>
        <v>20</v>
      </c>
      <c r="E14" s="250">
        <v>21</v>
      </c>
      <c r="F14" s="250">
        <v>9</v>
      </c>
      <c r="G14" s="251">
        <f t="shared" si="1"/>
        <v>30</v>
      </c>
      <c r="H14" s="250">
        <v>12</v>
      </c>
      <c r="I14" s="250">
        <v>6</v>
      </c>
      <c r="J14" s="251">
        <f t="shared" si="2"/>
        <v>18</v>
      </c>
      <c r="K14" s="207" t="s">
        <v>64</v>
      </c>
    </row>
    <row r="15" spans="1:16" s="10" customFormat="1" ht="26.25" customHeight="1" thickTop="1" thickBot="1">
      <c r="A15" s="208" t="s">
        <v>65</v>
      </c>
      <c r="B15" s="252">
        <v>6</v>
      </c>
      <c r="C15" s="252">
        <v>1</v>
      </c>
      <c r="D15" s="216">
        <f t="shared" si="0"/>
        <v>7</v>
      </c>
      <c r="E15" s="524" t="s">
        <v>411</v>
      </c>
      <c r="F15" s="249">
        <v>1</v>
      </c>
      <c r="G15" s="216">
        <f t="shared" si="1"/>
        <v>1</v>
      </c>
      <c r="H15" s="249">
        <v>2</v>
      </c>
      <c r="I15" s="524" t="s">
        <v>411</v>
      </c>
      <c r="J15" s="216">
        <f t="shared" si="2"/>
        <v>2</v>
      </c>
      <c r="K15" s="212" t="s">
        <v>66</v>
      </c>
    </row>
    <row r="16" spans="1:16" s="10" customFormat="1" ht="26.25" customHeight="1" thickTop="1" thickBot="1">
      <c r="A16" s="203" t="s">
        <v>67</v>
      </c>
      <c r="B16" s="250">
        <v>30</v>
      </c>
      <c r="C16" s="250">
        <v>13</v>
      </c>
      <c r="D16" s="251">
        <f>SUM(B16:C16)</f>
        <v>43</v>
      </c>
      <c r="E16" s="250">
        <v>43</v>
      </c>
      <c r="F16" s="250">
        <v>24</v>
      </c>
      <c r="G16" s="251">
        <f>SUM(E16:F16)</f>
        <v>67</v>
      </c>
      <c r="H16" s="250">
        <v>29</v>
      </c>
      <c r="I16" s="250">
        <v>29</v>
      </c>
      <c r="J16" s="251">
        <f>SUM(H16:I16)</f>
        <v>58</v>
      </c>
      <c r="K16" s="207" t="s">
        <v>68</v>
      </c>
    </row>
    <row r="17" spans="1:13" s="10" customFormat="1" ht="26.25" customHeight="1" thickTop="1" thickBot="1">
      <c r="A17" s="208" t="s">
        <v>69</v>
      </c>
      <c r="B17" s="249">
        <v>46</v>
      </c>
      <c r="C17" s="249">
        <v>9</v>
      </c>
      <c r="D17" s="216">
        <f t="shared" si="0"/>
        <v>55</v>
      </c>
      <c r="E17" s="252">
        <v>28</v>
      </c>
      <c r="F17" s="252">
        <v>10</v>
      </c>
      <c r="G17" s="216">
        <f t="shared" ref="G17:G18" si="3">SUM(E17:F17)</f>
        <v>38</v>
      </c>
      <c r="H17" s="252">
        <v>42</v>
      </c>
      <c r="I17" s="252">
        <v>9</v>
      </c>
      <c r="J17" s="216">
        <f t="shared" si="2"/>
        <v>51</v>
      </c>
      <c r="K17" s="212" t="s">
        <v>157</v>
      </c>
    </row>
    <row r="18" spans="1:13" s="10" customFormat="1" ht="26.25" customHeight="1" thickTop="1">
      <c r="A18" s="253" t="s">
        <v>70</v>
      </c>
      <c r="B18" s="254">
        <v>0</v>
      </c>
      <c r="C18" s="250">
        <v>13</v>
      </c>
      <c r="D18" s="251">
        <f t="shared" si="0"/>
        <v>13</v>
      </c>
      <c r="E18" s="250">
        <v>1</v>
      </c>
      <c r="F18" s="250">
        <v>6</v>
      </c>
      <c r="G18" s="251">
        <f t="shared" si="3"/>
        <v>7</v>
      </c>
      <c r="H18" s="506" t="s">
        <v>411</v>
      </c>
      <c r="I18" s="250">
        <v>5</v>
      </c>
      <c r="J18" s="251">
        <f t="shared" si="2"/>
        <v>5</v>
      </c>
      <c r="K18" s="255" t="s">
        <v>287</v>
      </c>
    </row>
    <row r="19" spans="1:13" s="10" customFormat="1" ht="26.25" customHeight="1">
      <c r="A19" s="256" t="s">
        <v>11</v>
      </c>
      <c r="B19" s="257">
        <f>SUM(B10:B18)</f>
        <v>552</v>
      </c>
      <c r="C19" s="257">
        <f t="shared" ref="C19" si="4">SUM(C10:C18)</f>
        <v>419</v>
      </c>
      <c r="D19" s="257">
        <f>SUM(D10:D18)</f>
        <v>971</v>
      </c>
      <c r="E19" s="257">
        <f>SUM(E10:E18)</f>
        <v>765</v>
      </c>
      <c r="F19" s="257">
        <f t="shared" ref="F19" si="5">SUM(F10:F18)</f>
        <v>524</v>
      </c>
      <c r="G19" s="257">
        <f>SUM(G10:G18)</f>
        <v>1289</v>
      </c>
      <c r="H19" s="257">
        <f>SUM(H10:H18)</f>
        <v>621</v>
      </c>
      <c r="I19" s="257">
        <f t="shared" ref="I19" si="6">SUM(I10:I18)</f>
        <v>454</v>
      </c>
      <c r="J19" s="427">
        <f>SUM(J10:J18)</f>
        <v>1075</v>
      </c>
      <c r="K19" s="258" t="s">
        <v>12</v>
      </c>
    </row>
    <row r="20" spans="1:13">
      <c r="L20" s="149"/>
      <c r="M20" s="149"/>
    </row>
    <row r="21" spans="1:13">
      <c r="L21" s="149"/>
      <c r="M21" s="149"/>
    </row>
    <row r="22" spans="1:13">
      <c r="L22" s="149"/>
      <c r="M22" s="149"/>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2"/>
  <sheetViews>
    <sheetView rightToLeft="1" view="pageBreakPreview" zoomScaleNormal="100" zoomScaleSheetLayoutView="100" workbookViewId="0">
      <selection activeCell="L5" sqref="L5"/>
    </sheetView>
  </sheetViews>
  <sheetFormatPr defaultColWidth="9.140625" defaultRowHeight="12.75"/>
  <cols>
    <col min="1" max="1" width="13.28515625" style="13" customWidth="1"/>
    <col min="2" max="4" width="11.42578125" style="149"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99" t="s">
        <v>108</v>
      </c>
      <c r="B1" s="499"/>
      <c r="C1" s="499"/>
      <c r="D1" s="499"/>
      <c r="E1" s="500"/>
      <c r="F1" s="500"/>
      <c r="G1" s="500"/>
      <c r="H1" s="500"/>
      <c r="I1" s="500"/>
      <c r="J1" s="500"/>
      <c r="K1" s="501" t="s">
        <v>132</v>
      </c>
    </row>
    <row r="2" spans="1:13" ht="12" customHeight="1">
      <c r="A2" s="64"/>
      <c r="B2" s="153"/>
      <c r="C2" s="153"/>
      <c r="D2" s="153"/>
      <c r="E2" s="65"/>
      <c r="F2" s="65"/>
      <c r="G2" s="65"/>
      <c r="H2" s="65"/>
      <c r="I2" s="65"/>
      <c r="J2" s="65"/>
      <c r="K2" s="65"/>
      <c r="L2" s="65"/>
    </row>
    <row r="3" spans="1:13" s="2" customFormat="1" ht="23.25">
      <c r="A3" s="654" t="s">
        <v>314</v>
      </c>
      <c r="B3" s="654"/>
      <c r="C3" s="654"/>
      <c r="D3" s="654"/>
      <c r="E3" s="654"/>
      <c r="F3" s="654"/>
      <c r="G3" s="654"/>
      <c r="H3" s="654"/>
      <c r="I3" s="654"/>
      <c r="J3" s="654"/>
      <c r="K3" s="654"/>
    </row>
    <row r="4" spans="1:13" s="2" customFormat="1" ht="21.75">
      <c r="A4" s="655" t="s">
        <v>449</v>
      </c>
      <c r="B4" s="655"/>
      <c r="C4" s="655"/>
      <c r="D4" s="655"/>
      <c r="E4" s="655"/>
      <c r="F4" s="655"/>
      <c r="G4" s="655"/>
      <c r="H4" s="655"/>
      <c r="I4" s="655"/>
      <c r="J4" s="655"/>
      <c r="K4" s="655"/>
    </row>
    <row r="5" spans="1:13" s="2" customFormat="1" ht="18">
      <c r="A5" s="656" t="s">
        <v>315</v>
      </c>
      <c r="B5" s="656"/>
      <c r="C5" s="656"/>
      <c r="D5" s="656"/>
      <c r="E5" s="656"/>
      <c r="F5" s="656"/>
      <c r="G5" s="656"/>
      <c r="H5" s="656"/>
      <c r="I5" s="656"/>
      <c r="J5" s="656"/>
      <c r="K5" s="656"/>
    </row>
    <row r="6" spans="1:13" ht="15">
      <c r="A6" s="657" t="s">
        <v>448</v>
      </c>
      <c r="B6" s="657"/>
      <c r="C6" s="657"/>
      <c r="D6" s="657"/>
      <c r="E6" s="657"/>
      <c r="F6" s="657"/>
      <c r="G6" s="657"/>
      <c r="H6" s="657"/>
      <c r="I6" s="657"/>
      <c r="J6" s="657"/>
      <c r="K6" s="657"/>
    </row>
    <row r="7" spans="1:13" s="7" customFormat="1" ht="15.75">
      <c r="A7" s="4" t="s">
        <v>50</v>
      </c>
      <c r="B7" s="148"/>
      <c r="C7" s="148"/>
      <c r="D7" s="148"/>
      <c r="E7" s="4"/>
      <c r="F7" s="4"/>
      <c r="G7" s="4"/>
      <c r="H7" s="4"/>
      <c r="I7" s="4"/>
      <c r="J7" s="4"/>
      <c r="K7" s="8" t="s">
        <v>98</v>
      </c>
      <c r="M7" s="5"/>
    </row>
    <row r="8" spans="1:13" ht="33.75" customHeight="1" thickBot="1">
      <c r="A8" s="658" t="s">
        <v>408</v>
      </c>
      <c r="B8" s="660" t="s">
        <v>446</v>
      </c>
      <c r="C8" s="660"/>
      <c r="D8" s="660"/>
      <c r="E8" s="660" t="s">
        <v>428</v>
      </c>
      <c r="F8" s="660"/>
      <c r="G8" s="660"/>
      <c r="H8" s="660" t="s">
        <v>447</v>
      </c>
      <c r="I8" s="660"/>
      <c r="J8" s="660"/>
      <c r="K8" s="664" t="s">
        <v>409</v>
      </c>
    </row>
    <row r="9" spans="1:13" s="9" customFormat="1" ht="33" customHeight="1">
      <c r="A9" s="659"/>
      <c r="B9" s="118" t="s">
        <v>353</v>
      </c>
      <c r="C9" s="118" t="s">
        <v>354</v>
      </c>
      <c r="D9" s="118" t="s">
        <v>133</v>
      </c>
      <c r="E9" s="118" t="s">
        <v>353</v>
      </c>
      <c r="F9" s="118" t="s">
        <v>354</v>
      </c>
      <c r="G9" s="118" t="s">
        <v>133</v>
      </c>
      <c r="H9" s="118" t="s">
        <v>353</v>
      </c>
      <c r="I9" s="118" t="s">
        <v>354</v>
      </c>
      <c r="J9" s="118" t="s">
        <v>133</v>
      </c>
      <c r="K9" s="665"/>
    </row>
    <row r="10" spans="1:13" s="10" customFormat="1" ht="26.25" customHeight="1" thickBot="1">
      <c r="A10" s="203" t="s">
        <v>56</v>
      </c>
      <c r="B10" s="248">
        <v>114</v>
      </c>
      <c r="C10" s="248">
        <v>175</v>
      </c>
      <c r="D10" s="206">
        <f>B10+C10</f>
        <v>289</v>
      </c>
      <c r="E10" s="248">
        <v>137</v>
      </c>
      <c r="F10" s="248">
        <v>224</v>
      </c>
      <c r="G10" s="206">
        <f>E10+F10</f>
        <v>361</v>
      </c>
      <c r="H10" s="248">
        <v>151</v>
      </c>
      <c r="I10" s="248">
        <v>181</v>
      </c>
      <c r="J10" s="206">
        <f>H10+I10</f>
        <v>332</v>
      </c>
      <c r="K10" s="426" t="s">
        <v>57</v>
      </c>
    </row>
    <row r="11" spans="1:13" s="10" customFormat="1" ht="26.25" customHeight="1" thickTop="1" thickBot="1">
      <c r="A11" s="208" t="s">
        <v>58</v>
      </c>
      <c r="B11" s="249">
        <v>237</v>
      </c>
      <c r="C11" s="249">
        <v>166</v>
      </c>
      <c r="D11" s="216">
        <f t="shared" ref="D11:D13" si="0">B11+C11</f>
        <v>403</v>
      </c>
      <c r="E11" s="249">
        <v>386</v>
      </c>
      <c r="F11" s="249">
        <v>191</v>
      </c>
      <c r="G11" s="216">
        <f t="shared" ref="G11" si="1">E11+F11</f>
        <v>577</v>
      </c>
      <c r="H11" s="249">
        <v>247</v>
      </c>
      <c r="I11" s="249">
        <v>176</v>
      </c>
      <c r="J11" s="216">
        <f t="shared" ref="J11:J13" si="2">H11+I11</f>
        <v>423</v>
      </c>
      <c r="K11" s="212" t="s">
        <v>59</v>
      </c>
    </row>
    <row r="12" spans="1:13" s="10" customFormat="1" ht="26.25" customHeight="1" thickTop="1" thickBot="1">
      <c r="A12" s="203" t="s">
        <v>60</v>
      </c>
      <c r="B12" s="250">
        <v>33</v>
      </c>
      <c r="C12" s="250">
        <v>32</v>
      </c>
      <c r="D12" s="251">
        <f>B12+C12</f>
        <v>65</v>
      </c>
      <c r="E12" s="250">
        <v>44</v>
      </c>
      <c r="F12" s="250">
        <v>46</v>
      </c>
      <c r="G12" s="251">
        <f>E12+F12</f>
        <v>90</v>
      </c>
      <c r="H12" s="250">
        <v>35</v>
      </c>
      <c r="I12" s="250">
        <v>48</v>
      </c>
      <c r="J12" s="251">
        <f>H12+I12</f>
        <v>83</v>
      </c>
      <c r="K12" s="207" t="s">
        <v>61</v>
      </c>
    </row>
    <row r="13" spans="1:13" s="10" customFormat="1" ht="26.25" customHeight="1" thickTop="1" thickBot="1">
      <c r="A13" s="208" t="s">
        <v>91</v>
      </c>
      <c r="B13" s="249">
        <v>26</v>
      </c>
      <c r="C13" s="249">
        <v>26</v>
      </c>
      <c r="D13" s="216">
        <f t="shared" si="0"/>
        <v>52</v>
      </c>
      <c r="E13" s="249">
        <v>46</v>
      </c>
      <c r="F13" s="249">
        <v>54</v>
      </c>
      <c r="G13" s="216">
        <f t="shared" ref="G13" si="3">E13+F13</f>
        <v>100</v>
      </c>
      <c r="H13" s="249">
        <v>37</v>
      </c>
      <c r="I13" s="249">
        <v>46</v>
      </c>
      <c r="J13" s="216">
        <f t="shared" si="2"/>
        <v>83</v>
      </c>
      <c r="K13" s="212" t="s">
        <v>62</v>
      </c>
    </row>
    <row r="14" spans="1:13" s="10" customFormat="1" ht="26.25" customHeight="1" thickTop="1" thickBot="1">
      <c r="A14" s="203" t="s">
        <v>63</v>
      </c>
      <c r="B14" s="250">
        <v>9</v>
      </c>
      <c r="C14" s="250">
        <v>9</v>
      </c>
      <c r="D14" s="251">
        <f>B14+C14</f>
        <v>18</v>
      </c>
      <c r="E14" s="250">
        <v>24</v>
      </c>
      <c r="F14" s="250">
        <v>18</v>
      </c>
      <c r="G14" s="251">
        <f>E14+F14</f>
        <v>42</v>
      </c>
      <c r="H14" s="250">
        <v>21</v>
      </c>
      <c r="I14" s="250">
        <v>8</v>
      </c>
      <c r="J14" s="251">
        <f>H14+I14</f>
        <v>29</v>
      </c>
      <c r="K14" s="207" t="s">
        <v>64</v>
      </c>
    </row>
    <row r="15" spans="1:13" s="10" customFormat="1" ht="26.25" customHeight="1" thickTop="1" thickBot="1">
      <c r="A15" s="208" t="s">
        <v>65</v>
      </c>
      <c r="B15" s="249">
        <v>2</v>
      </c>
      <c r="C15" s="252">
        <v>1</v>
      </c>
      <c r="D15" s="216">
        <f t="shared" ref="D15:D18" si="4">B15+C15</f>
        <v>3</v>
      </c>
      <c r="E15" s="252">
        <v>3</v>
      </c>
      <c r="F15" s="252">
        <v>2</v>
      </c>
      <c r="G15" s="216">
        <f t="shared" ref="G15:G18" si="5">E15+F15</f>
        <v>5</v>
      </c>
      <c r="H15" s="507" t="s">
        <v>411</v>
      </c>
      <c r="I15" s="252">
        <v>1</v>
      </c>
      <c r="J15" s="216">
        <f t="shared" ref="J15:J18" si="6">H15+I15</f>
        <v>1</v>
      </c>
      <c r="K15" s="212" t="s">
        <v>66</v>
      </c>
    </row>
    <row r="16" spans="1:13" s="10" customFormat="1" ht="26.25" customHeight="1" thickTop="1" thickBot="1">
      <c r="A16" s="203" t="s">
        <v>67</v>
      </c>
      <c r="B16" s="250">
        <v>26</v>
      </c>
      <c r="C16" s="250">
        <v>22</v>
      </c>
      <c r="D16" s="251">
        <f t="shared" si="4"/>
        <v>48</v>
      </c>
      <c r="E16" s="250">
        <v>56</v>
      </c>
      <c r="F16" s="250">
        <v>19</v>
      </c>
      <c r="G16" s="251">
        <f t="shared" si="5"/>
        <v>75</v>
      </c>
      <c r="H16" s="250">
        <v>44</v>
      </c>
      <c r="I16" s="250">
        <v>19</v>
      </c>
      <c r="J16" s="251">
        <f t="shared" si="6"/>
        <v>63</v>
      </c>
      <c r="K16" s="207" t="s">
        <v>68</v>
      </c>
    </row>
    <row r="17" spans="1:13" s="10" customFormat="1" ht="26.25" customHeight="1" thickTop="1" thickBot="1">
      <c r="A17" s="208" t="s">
        <v>69</v>
      </c>
      <c r="B17" s="249">
        <v>58</v>
      </c>
      <c r="C17" s="249">
        <v>16</v>
      </c>
      <c r="D17" s="216">
        <f t="shared" si="4"/>
        <v>74</v>
      </c>
      <c r="E17" s="249">
        <v>24</v>
      </c>
      <c r="F17" s="249">
        <v>12</v>
      </c>
      <c r="G17" s="216">
        <f t="shared" si="5"/>
        <v>36</v>
      </c>
      <c r="H17" s="249">
        <v>48</v>
      </c>
      <c r="I17" s="249">
        <v>10</v>
      </c>
      <c r="J17" s="216">
        <f t="shared" si="6"/>
        <v>58</v>
      </c>
      <c r="K17" s="212" t="s">
        <v>157</v>
      </c>
    </row>
    <row r="18" spans="1:13" s="10" customFormat="1" ht="26.25" customHeight="1" thickTop="1">
      <c r="A18" s="253" t="s">
        <v>70</v>
      </c>
      <c r="B18" s="254">
        <v>0</v>
      </c>
      <c r="C18" s="250">
        <v>19</v>
      </c>
      <c r="D18" s="251">
        <f t="shared" si="4"/>
        <v>19</v>
      </c>
      <c r="E18" s="250">
        <v>1</v>
      </c>
      <c r="F18" s="250">
        <v>2</v>
      </c>
      <c r="G18" s="251">
        <f t="shared" si="5"/>
        <v>3</v>
      </c>
      <c r="H18" s="506" t="s">
        <v>411</v>
      </c>
      <c r="I18" s="250">
        <v>3</v>
      </c>
      <c r="J18" s="251">
        <f t="shared" si="6"/>
        <v>3</v>
      </c>
      <c r="K18" s="255" t="s">
        <v>287</v>
      </c>
    </row>
    <row r="19" spans="1:13" s="10" customFormat="1" ht="26.25" customHeight="1">
      <c r="A19" s="256" t="s">
        <v>11</v>
      </c>
      <c r="B19" s="257">
        <f>SUM(B10:B18)</f>
        <v>505</v>
      </c>
      <c r="C19" s="257">
        <f t="shared" ref="C19:D19" si="7">SUM(C10:C18)</f>
        <v>466</v>
      </c>
      <c r="D19" s="257">
        <f t="shared" si="7"/>
        <v>971</v>
      </c>
      <c r="E19" s="257">
        <f>SUM(E10:E18)</f>
        <v>721</v>
      </c>
      <c r="F19" s="257">
        <f t="shared" ref="F19:G19" si="8">SUM(F10:F18)</f>
        <v>568</v>
      </c>
      <c r="G19" s="427">
        <f t="shared" si="8"/>
        <v>1289</v>
      </c>
      <c r="H19" s="257">
        <f>SUM(H10:H18)</f>
        <v>583</v>
      </c>
      <c r="I19" s="257">
        <f t="shared" ref="I19:J19" si="9">SUM(I10:I18)</f>
        <v>492</v>
      </c>
      <c r="J19" s="427">
        <f t="shared" si="9"/>
        <v>1075</v>
      </c>
      <c r="K19" s="258" t="s">
        <v>12</v>
      </c>
    </row>
    <row r="20" spans="1:13">
      <c r="F20" s="3"/>
      <c r="G20" s="3"/>
      <c r="L20" s="13"/>
    </row>
    <row r="21" spans="1:13">
      <c r="F21" s="3"/>
      <c r="G21" s="3"/>
      <c r="J21" s="13" t="s">
        <v>434</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O7" sqref="O7"/>
    </sheetView>
  </sheetViews>
  <sheetFormatPr defaultRowHeight="15"/>
  <cols>
    <col min="1" max="1" width="18.140625" customWidth="1"/>
    <col min="2" max="11" width="10.140625" customWidth="1"/>
    <col min="12" max="12" width="18.140625" customWidth="1"/>
  </cols>
  <sheetData>
    <row r="1" spans="1:12" s="3" customFormat="1" ht="30.75">
      <c r="A1" s="499" t="s">
        <v>108</v>
      </c>
      <c r="B1" s="500"/>
      <c r="C1" s="500"/>
      <c r="D1" s="500"/>
      <c r="E1" s="500"/>
      <c r="F1" s="500"/>
      <c r="G1" s="500"/>
      <c r="H1" s="500"/>
      <c r="I1" s="500"/>
      <c r="J1" s="500"/>
      <c r="K1" s="500"/>
      <c r="L1" s="501" t="s">
        <v>132</v>
      </c>
    </row>
    <row r="2" spans="1:12" s="3" customFormat="1" ht="12" customHeight="1">
      <c r="A2" s="64"/>
      <c r="B2" s="65"/>
      <c r="C2" s="65"/>
      <c r="D2" s="65"/>
      <c r="E2" s="65"/>
      <c r="F2" s="65"/>
      <c r="G2" s="65"/>
      <c r="H2" s="65"/>
      <c r="I2" s="65"/>
      <c r="J2" s="65"/>
      <c r="K2" s="65"/>
      <c r="L2" s="65"/>
    </row>
    <row r="3" spans="1:12" s="584" customFormat="1" ht="23.25">
      <c r="A3" s="654" t="s">
        <v>318</v>
      </c>
      <c r="B3" s="654"/>
      <c r="C3" s="654"/>
      <c r="D3" s="654"/>
      <c r="E3" s="654"/>
      <c r="F3" s="654"/>
      <c r="G3" s="654"/>
      <c r="H3" s="654"/>
      <c r="I3" s="654"/>
      <c r="J3" s="654"/>
      <c r="K3" s="654"/>
      <c r="L3" s="654"/>
    </row>
    <row r="4" spans="1:12" s="2" customFormat="1" ht="21.75">
      <c r="A4" s="655" t="s">
        <v>436</v>
      </c>
      <c r="B4" s="655"/>
      <c r="C4" s="655"/>
      <c r="D4" s="655"/>
      <c r="E4" s="655"/>
      <c r="F4" s="655"/>
      <c r="G4" s="655"/>
      <c r="H4" s="655"/>
      <c r="I4" s="655"/>
      <c r="J4" s="655"/>
      <c r="K4" s="655"/>
      <c r="L4" s="655"/>
    </row>
    <row r="5" spans="1:12" s="2" customFormat="1" ht="18">
      <c r="A5" s="656" t="s">
        <v>319</v>
      </c>
      <c r="B5" s="656"/>
      <c r="C5" s="656"/>
      <c r="D5" s="656"/>
      <c r="E5" s="656"/>
      <c r="F5" s="656"/>
      <c r="G5" s="656"/>
      <c r="H5" s="656"/>
      <c r="I5" s="656"/>
      <c r="J5" s="656"/>
      <c r="K5" s="656"/>
      <c r="L5" s="656"/>
    </row>
    <row r="6" spans="1:12" s="3" customFormat="1">
      <c r="A6" s="657" t="s">
        <v>443</v>
      </c>
      <c r="B6" s="657"/>
      <c r="C6" s="657"/>
      <c r="D6" s="657"/>
      <c r="E6" s="657"/>
      <c r="F6" s="657"/>
      <c r="G6" s="657"/>
      <c r="H6" s="657"/>
      <c r="I6" s="657"/>
      <c r="J6" s="657"/>
      <c r="K6" s="657"/>
      <c r="L6" s="657"/>
    </row>
    <row r="7" spans="1:12" s="7" customFormat="1" ht="15.75">
      <c r="A7" s="4" t="s">
        <v>51</v>
      </c>
      <c r="B7" s="4"/>
      <c r="C7" s="4"/>
      <c r="D7" s="4"/>
      <c r="E7" s="4"/>
      <c r="F7" s="4"/>
      <c r="G7" s="4"/>
      <c r="H7" s="5"/>
      <c r="I7" s="5"/>
      <c r="J7" s="5"/>
      <c r="L7" s="8" t="s">
        <v>52</v>
      </c>
    </row>
    <row r="8" spans="1:12" ht="21" customHeight="1" thickBot="1">
      <c r="A8" s="658" t="s">
        <v>335</v>
      </c>
      <c r="B8" s="671" t="s">
        <v>326</v>
      </c>
      <c r="C8" s="671"/>
      <c r="D8" s="671"/>
      <c r="E8" s="671"/>
      <c r="F8" s="671"/>
      <c r="G8" s="671"/>
      <c r="H8" s="671"/>
      <c r="I8" s="671"/>
      <c r="J8" s="671"/>
      <c r="K8" s="671"/>
      <c r="L8" s="668" t="s">
        <v>334</v>
      </c>
    </row>
    <row r="9" spans="1:12" ht="15.75" thickBot="1">
      <c r="A9" s="667"/>
      <c r="B9" s="666" t="s">
        <v>306</v>
      </c>
      <c r="C9" s="666"/>
      <c r="D9" s="666"/>
      <c r="E9" s="666"/>
      <c r="F9" s="666"/>
      <c r="G9" s="666"/>
      <c r="H9" s="666"/>
      <c r="I9" s="666"/>
      <c r="J9" s="666"/>
      <c r="K9" s="666"/>
      <c r="L9" s="669"/>
    </row>
    <row r="10" spans="1:12" ht="21" customHeight="1" thickBot="1">
      <c r="A10" s="667"/>
      <c r="B10" s="259" t="s">
        <v>56</v>
      </c>
      <c r="C10" s="259" t="s">
        <v>58</v>
      </c>
      <c r="D10" s="259" t="s">
        <v>60</v>
      </c>
      <c r="E10" s="259" t="s">
        <v>91</v>
      </c>
      <c r="F10" s="259" t="s">
        <v>63</v>
      </c>
      <c r="G10" s="259" t="s">
        <v>65</v>
      </c>
      <c r="H10" s="259" t="s">
        <v>67</v>
      </c>
      <c r="I10" s="259" t="s">
        <v>305</v>
      </c>
      <c r="J10" s="259" t="s">
        <v>70</v>
      </c>
      <c r="K10" s="259" t="s">
        <v>11</v>
      </c>
      <c r="L10" s="669"/>
    </row>
    <row r="11" spans="1:12" ht="23.25" customHeight="1">
      <c r="A11" s="659"/>
      <c r="B11" s="260" t="s">
        <v>57</v>
      </c>
      <c r="C11" s="260" t="s">
        <v>59</v>
      </c>
      <c r="D11" s="260" t="s">
        <v>61</v>
      </c>
      <c r="E11" s="260" t="s">
        <v>62</v>
      </c>
      <c r="F11" s="260" t="s">
        <v>64</v>
      </c>
      <c r="G11" s="260" t="s">
        <v>66</v>
      </c>
      <c r="H11" s="260" t="s">
        <v>68</v>
      </c>
      <c r="I11" s="260" t="s">
        <v>157</v>
      </c>
      <c r="J11" s="260" t="s">
        <v>287</v>
      </c>
      <c r="K11" s="261" t="s">
        <v>12</v>
      </c>
      <c r="L11" s="670"/>
    </row>
    <row r="12" spans="1:12" ht="26.25" customHeight="1" thickBot="1">
      <c r="A12" s="262" t="s">
        <v>56</v>
      </c>
      <c r="B12" s="269">
        <v>190</v>
      </c>
      <c r="C12" s="269">
        <v>84</v>
      </c>
      <c r="D12" s="269">
        <v>21</v>
      </c>
      <c r="E12" s="269">
        <v>18</v>
      </c>
      <c r="F12" s="269">
        <v>10</v>
      </c>
      <c r="G12" s="269">
        <v>1</v>
      </c>
      <c r="H12" s="269">
        <v>13</v>
      </c>
      <c r="I12" s="269">
        <v>4</v>
      </c>
      <c r="J12" s="269">
        <v>1</v>
      </c>
      <c r="K12" s="263">
        <f>SUM(B12:J12)</f>
        <v>342</v>
      </c>
      <c r="L12" s="264" t="s">
        <v>57</v>
      </c>
    </row>
    <row r="13" spans="1:12" ht="26.25" customHeight="1" thickBot="1">
      <c r="A13" s="265" t="s">
        <v>58</v>
      </c>
      <c r="B13" s="291">
        <v>84</v>
      </c>
      <c r="C13" s="291">
        <v>238</v>
      </c>
      <c r="D13" s="291">
        <v>24</v>
      </c>
      <c r="E13" s="291">
        <v>25</v>
      </c>
      <c r="F13" s="291">
        <v>8</v>
      </c>
      <c r="G13" s="291" t="s">
        <v>411</v>
      </c>
      <c r="H13" s="291">
        <v>29</v>
      </c>
      <c r="I13" s="291">
        <v>26</v>
      </c>
      <c r="J13" s="291">
        <v>1</v>
      </c>
      <c r="K13" s="267">
        <f>SUM(B13:J13)</f>
        <v>435</v>
      </c>
      <c r="L13" s="268" t="s">
        <v>59</v>
      </c>
    </row>
    <row r="14" spans="1:12" ht="26.25" customHeight="1" thickBot="1">
      <c r="A14" s="262" t="s">
        <v>60</v>
      </c>
      <c r="B14" s="293">
        <v>25</v>
      </c>
      <c r="C14" s="293">
        <v>19</v>
      </c>
      <c r="D14" s="293">
        <v>26</v>
      </c>
      <c r="E14" s="293">
        <v>6</v>
      </c>
      <c r="F14" s="293">
        <v>1</v>
      </c>
      <c r="G14" s="293" t="s">
        <v>411</v>
      </c>
      <c r="H14" s="293">
        <v>3</v>
      </c>
      <c r="I14" s="293">
        <v>4</v>
      </c>
      <c r="J14" s="293" t="s">
        <v>411</v>
      </c>
      <c r="K14" s="263">
        <f>SUM(B14:J14)</f>
        <v>84</v>
      </c>
      <c r="L14" s="264" t="s">
        <v>61</v>
      </c>
    </row>
    <row r="15" spans="1:12" ht="26.25" customHeight="1" thickBot="1">
      <c r="A15" s="265" t="s">
        <v>91</v>
      </c>
      <c r="B15" s="266">
        <v>8</v>
      </c>
      <c r="C15" s="266">
        <v>37</v>
      </c>
      <c r="D15" s="266">
        <v>2</v>
      </c>
      <c r="E15" s="266">
        <v>23</v>
      </c>
      <c r="F15" s="266">
        <v>2</v>
      </c>
      <c r="G15" s="266" t="s">
        <v>411</v>
      </c>
      <c r="H15" s="266">
        <v>8</v>
      </c>
      <c r="I15" s="266" t="s">
        <v>411</v>
      </c>
      <c r="J15" s="266" t="s">
        <v>411</v>
      </c>
      <c r="K15" s="267">
        <f t="shared" ref="K15:K20" si="0">SUM(B15:J15)</f>
        <v>80</v>
      </c>
      <c r="L15" s="268" t="s">
        <v>62</v>
      </c>
    </row>
    <row r="16" spans="1:12" ht="26.25" customHeight="1" thickBot="1">
      <c r="A16" s="262" t="s">
        <v>63</v>
      </c>
      <c r="B16" s="293">
        <v>5</v>
      </c>
      <c r="C16" s="293">
        <v>2</v>
      </c>
      <c r="D16" s="293">
        <v>1</v>
      </c>
      <c r="E16" s="293">
        <v>2</v>
      </c>
      <c r="F16" s="293">
        <v>6</v>
      </c>
      <c r="G16" s="293" t="s">
        <v>411</v>
      </c>
      <c r="H16" s="293">
        <v>1</v>
      </c>
      <c r="I16" s="293">
        <v>1</v>
      </c>
      <c r="J16" s="293" t="s">
        <v>411</v>
      </c>
      <c r="K16" s="263">
        <f t="shared" si="0"/>
        <v>18</v>
      </c>
      <c r="L16" s="264" t="s">
        <v>64</v>
      </c>
    </row>
    <row r="17" spans="1:12" ht="26.25" customHeight="1" thickBot="1">
      <c r="A17" s="265" t="s">
        <v>65</v>
      </c>
      <c r="B17" s="266" t="s">
        <v>411</v>
      </c>
      <c r="C17" s="266">
        <v>1</v>
      </c>
      <c r="D17" s="266" t="s">
        <v>411</v>
      </c>
      <c r="E17" s="266" t="s">
        <v>411</v>
      </c>
      <c r="F17" s="266" t="s">
        <v>411</v>
      </c>
      <c r="G17" s="266" t="s">
        <v>411</v>
      </c>
      <c r="H17" s="266">
        <v>1</v>
      </c>
      <c r="I17" s="266" t="s">
        <v>411</v>
      </c>
      <c r="J17" s="266" t="s">
        <v>411</v>
      </c>
      <c r="K17" s="267">
        <f t="shared" si="0"/>
        <v>2</v>
      </c>
      <c r="L17" s="268" t="s">
        <v>66</v>
      </c>
    </row>
    <row r="18" spans="1:12" ht="26.25" customHeight="1" thickBot="1">
      <c r="A18" s="262" t="s">
        <v>67</v>
      </c>
      <c r="B18" s="293">
        <v>18</v>
      </c>
      <c r="C18" s="293">
        <v>17</v>
      </c>
      <c r="D18" s="293">
        <v>7</v>
      </c>
      <c r="E18" s="293">
        <v>7</v>
      </c>
      <c r="F18" s="293">
        <v>1</v>
      </c>
      <c r="G18" s="293" t="s">
        <v>411</v>
      </c>
      <c r="H18" s="293">
        <v>7</v>
      </c>
      <c r="I18" s="293" t="s">
        <v>411</v>
      </c>
      <c r="J18" s="293">
        <v>1</v>
      </c>
      <c r="K18" s="263">
        <f t="shared" si="0"/>
        <v>58</v>
      </c>
      <c r="L18" s="264" t="s">
        <v>68</v>
      </c>
    </row>
    <row r="19" spans="1:12" ht="26.25" customHeight="1" thickBot="1">
      <c r="A19" s="265" t="s">
        <v>305</v>
      </c>
      <c r="B19" s="266">
        <v>1</v>
      </c>
      <c r="C19" s="266">
        <v>22</v>
      </c>
      <c r="D19" s="266">
        <v>2</v>
      </c>
      <c r="E19" s="266">
        <v>2</v>
      </c>
      <c r="F19" s="266">
        <v>1</v>
      </c>
      <c r="G19" s="266" t="s">
        <v>411</v>
      </c>
      <c r="H19" s="266" t="s">
        <v>411</v>
      </c>
      <c r="I19" s="266">
        <v>23</v>
      </c>
      <c r="J19" s="266" t="s">
        <v>411</v>
      </c>
      <c r="K19" s="267">
        <f t="shared" si="0"/>
        <v>51</v>
      </c>
      <c r="L19" s="268" t="s">
        <v>157</v>
      </c>
    </row>
    <row r="20" spans="1:12" ht="26.25" customHeight="1">
      <c r="A20" s="270" t="s">
        <v>70</v>
      </c>
      <c r="B20" s="297">
        <v>1</v>
      </c>
      <c r="C20" s="297">
        <v>3</v>
      </c>
      <c r="D20" s="297" t="s">
        <v>411</v>
      </c>
      <c r="E20" s="297" t="s">
        <v>411</v>
      </c>
      <c r="F20" s="297" t="s">
        <v>411</v>
      </c>
      <c r="G20" s="297" t="s">
        <v>411</v>
      </c>
      <c r="H20" s="297">
        <v>1</v>
      </c>
      <c r="I20" s="297" t="s">
        <v>411</v>
      </c>
      <c r="J20" s="297" t="s">
        <v>411</v>
      </c>
      <c r="K20" s="271">
        <f t="shared" si="0"/>
        <v>5</v>
      </c>
      <c r="L20" s="272" t="s">
        <v>287</v>
      </c>
    </row>
    <row r="21" spans="1:12" ht="26.25" customHeight="1">
      <c r="A21" s="273" t="s">
        <v>11</v>
      </c>
      <c r="B21" s="355">
        <f>SUM(B12:B20)</f>
        <v>332</v>
      </c>
      <c r="C21" s="274">
        <f t="shared" ref="C21:J21" si="1">SUM(C12:C20)</f>
        <v>423</v>
      </c>
      <c r="D21" s="274">
        <f t="shared" si="1"/>
        <v>83</v>
      </c>
      <c r="E21" s="274">
        <f t="shared" si="1"/>
        <v>83</v>
      </c>
      <c r="F21" s="274">
        <f t="shared" si="1"/>
        <v>29</v>
      </c>
      <c r="G21" s="274">
        <f t="shared" si="1"/>
        <v>1</v>
      </c>
      <c r="H21" s="274">
        <f t="shared" si="1"/>
        <v>63</v>
      </c>
      <c r="I21" s="274">
        <f t="shared" si="1"/>
        <v>58</v>
      </c>
      <c r="J21" s="274">
        <f t="shared" si="1"/>
        <v>3</v>
      </c>
      <c r="K21" s="428">
        <f>SUM(K12:K20)</f>
        <v>1075</v>
      </c>
      <c r="L21" s="275" t="s">
        <v>12</v>
      </c>
    </row>
    <row r="22" spans="1:12">
      <c r="A22" s="147"/>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7"/>
  <sheetViews>
    <sheetView rightToLeft="1" view="pageBreakPreview" zoomScaleNormal="100" zoomScaleSheetLayoutView="100" workbookViewId="0">
      <selection activeCell="K5" sqref="K5"/>
    </sheetView>
  </sheetViews>
  <sheetFormatPr defaultColWidth="9.140625" defaultRowHeight="12.75"/>
  <cols>
    <col min="1" max="1" width="21.140625" style="13" customWidth="1"/>
    <col min="2" max="3" width="14.85546875" style="149" customWidth="1"/>
    <col min="4" max="7" width="14.85546875" style="13" customWidth="1"/>
    <col min="8" max="8" width="21.140625" style="13" customWidth="1"/>
    <col min="9" max="11" width="6.42578125" style="3" customWidth="1"/>
    <col min="12" max="16384" width="9.140625" style="3"/>
  </cols>
  <sheetData>
    <row r="1" spans="1:11" ht="30.75">
      <c r="A1" s="499" t="s">
        <v>108</v>
      </c>
      <c r="B1" s="499"/>
      <c r="C1" s="499"/>
      <c r="D1" s="500"/>
      <c r="E1" s="500"/>
      <c r="F1" s="500"/>
      <c r="G1" s="500"/>
      <c r="H1" s="501" t="s">
        <v>132</v>
      </c>
    </row>
    <row r="2" spans="1:11" ht="12" customHeight="1">
      <c r="A2" s="64"/>
      <c r="B2" s="153"/>
      <c r="C2" s="153"/>
      <c r="D2" s="65"/>
      <c r="E2" s="65"/>
      <c r="F2" s="65"/>
      <c r="G2" s="65"/>
      <c r="H2" s="65"/>
    </row>
    <row r="3" spans="1:11" s="584" customFormat="1" ht="23.25">
      <c r="A3" s="654" t="s">
        <v>153</v>
      </c>
      <c r="B3" s="654"/>
      <c r="C3" s="654"/>
      <c r="D3" s="654"/>
      <c r="E3" s="654"/>
      <c r="F3" s="654"/>
      <c r="G3" s="654"/>
      <c r="H3" s="654"/>
    </row>
    <row r="4" spans="1:11" s="2" customFormat="1" ht="21.75">
      <c r="A4" s="655" t="s">
        <v>450</v>
      </c>
      <c r="B4" s="655"/>
      <c r="C4" s="655"/>
      <c r="D4" s="655"/>
      <c r="E4" s="655"/>
      <c r="F4" s="655"/>
      <c r="G4" s="655"/>
      <c r="H4" s="655"/>
    </row>
    <row r="5" spans="1:11" s="2" customFormat="1" ht="18">
      <c r="A5" s="656" t="s">
        <v>336</v>
      </c>
      <c r="B5" s="656"/>
      <c r="C5" s="656"/>
      <c r="D5" s="656"/>
      <c r="E5" s="656"/>
      <c r="F5" s="656"/>
      <c r="G5" s="656"/>
      <c r="H5" s="656"/>
    </row>
    <row r="6" spans="1:11" ht="15">
      <c r="A6" s="657" t="s">
        <v>445</v>
      </c>
      <c r="B6" s="657"/>
      <c r="C6" s="657"/>
      <c r="D6" s="657"/>
      <c r="E6" s="657"/>
      <c r="F6" s="657"/>
      <c r="G6" s="657"/>
      <c r="H6" s="657"/>
    </row>
    <row r="7" spans="1:11" s="7" customFormat="1" ht="15.75">
      <c r="A7" s="4" t="s">
        <v>53</v>
      </c>
      <c r="B7" s="148"/>
      <c r="C7" s="148"/>
      <c r="D7" s="4"/>
      <c r="E7" s="4"/>
      <c r="F7" s="4"/>
      <c r="G7" s="4"/>
      <c r="H7" s="8" t="s">
        <v>54</v>
      </c>
      <c r="J7" s="5"/>
      <c r="K7" s="5"/>
    </row>
    <row r="8" spans="1:11" ht="36.75" customHeight="1">
      <c r="A8" s="672" t="s">
        <v>151</v>
      </c>
      <c r="B8" s="660" t="s">
        <v>446</v>
      </c>
      <c r="C8" s="660"/>
      <c r="D8" s="660" t="s">
        <v>430</v>
      </c>
      <c r="E8" s="660"/>
      <c r="F8" s="660" t="s">
        <v>447</v>
      </c>
      <c r="G8" s="660"/>
      <c r="H8" s="673" t="s">
        <v>152</v>
      </c>
    </row>
    <row r="9" spans="1:11" s="9" customFormat="1" ht="35.25" customHeight="1">
      <c r="A9" s="672"/>
      <c r="B9" s="229" t="s">
        <v>302</v>
      </c>
      <c r="C9" s="229" t="s">
        <v>295</v>
      </c>
      <c r="D9" s="229" t="s">
        <v>302</v>
      </c>
      <c r="E9" s="229" t="s">
        <v>295</v>
      </c>
      <c r="F9" s="229" t="s">
        <v>302</v>
      </c>
      <c r="G9" s="229" t="s">
        <v>295</v>
      </c>
      <c r="H9" s="673"/>
    </row>
    <row r="10" spans="1:11" s="10" customFormat="1" ht="33.75" customHeight="1" thickBot="1">
      <c r="A10" s="217" t="s">
        <v>95</v>
      </c>
      <c r="B10" s="248">
        <v>552</v>
      </c>
      <c r="C10" s="276">
        <f>B10/$B$16%</f>
        <v>56.848609680741497</v>
      </c>
      <c r="D10" s="248">
        <v>765</v>
      </c>
      <c r="E10" s="276">
        <f>D10/$D$16%</f>
        <v>59.348332040341347</v>
      </c>
      <c r="F10" s="248">
        <v>621</v>
      </c>
      <c r="G10" s="276">
        <f t="shared" ref="G10:G15" si="0">F10/$F$16%</f>
        <v>57.767441860465119</v>
      </c>
      <c r="H10" s="219" t="s">
        <v>134</v>
      </c>
    </row>
    <row r="11" spans="1:11" s="10" customFormat="1" ht="33.75" customHeight="1" thickTop="1" thickBot="1">
      <c r="A11" s="220" t="s">
        <v>82</v>
      </c>
      <c r="B11" s="249">
        <v>22</v>
      </c>
      <c r="C11" s="277">
        <f t="shared" ref="C11:C15" si="1">B11/$B$16%</f>
        <v>2.2657054582904221</v>
      </c>
      <c r="D11" s="249">
        <v>19</v>
      </c>
      <c r="E11" s="277">
        <f t="shared" ref="E11:E15" si="2">D11/$D$16%</f>
        <v>1.474010861132661</v>
      </c>
      <c r="F11" s="249">
        <v>15</v>
      </c>
      <c r="G11" s="277">
        <f t="shared" si="0"/>
        <v>1.3953488372093024</v>
      </c>
      <c r="H11" s="222" t="s">
        <v>77</v>
      </c>
    </row>
    <row r="12" spans="1:11" s="10" customFormat="1" ht="33.75" customHeight="1" thickTop="1" thickBot="1">
      <c r="A12" s="223" t="s">
        <v>83</v>
      </c>
      <c r="B12" s="250">
        <v>272</v>
      </c>
      <c r="C12" s="278">
        <f t="shared" si="1"/>
        <v>28.012358393408853</v>
      </c>
      <c r="D12" s="250">
        <v>310</v>
      </c>
      <c r="E12" s="278">
        <f t="shared" si="2"/>
        <v>24.049650892164468</v>
      </c>
      <c r="F12" s="250">
        <v>297</v>
      </c>
      <c r="G12" s="278">
        <f t="shared" si="0"/>
        <v>27.627906976744185</v>
      </c>
      <c r="H12" s="224" t="s">
        <v>78</v>
      </c>
    </row>
    <row r="13" spans="1:11" s="10" customFormat="1" ht="33.75" customHeight="1" thickTop="1" thickBot="1">
      <c r="A13" s="220" t="s">
        <v>84</v>
      </c>
      <c r="B13" s="249">
        <v>94</v>
      </c>
      <c r="C13" s="277">
        <f t="shared" si="1"/>
        <v>9.6807415036045299</v>
      </c>
      <c r="D13" s="249">
        <v>170</v>
      </c>
      <c r="E13" s="277">
        <f t="shared" si="2"/>
        <v>13.188518231186967</v>
      </c>
      <c r="F13" s="249">
        <v>125</v>
      </c>
      <c r="G13" s="277">
        <f t="shared" si="0"/>
        <v>11.627906976744185</v>
      </c>
      <c r="H13" s="222" t="s">
        <v>79</v>
      </c>
    </row>
    <row r="14" spans="1:11" s="10" customFormat="1" ht="33.75" customHeight="1" thickTop="1" thickBot="1">
      <c r="A14" s="223" t="s">
        <v>85</v>
      </c>
      <c r="B14" s="250">
        <v>16</v>
      </c>
      <c r="C14" s="278">
        <f t="shared" si="1"/>
        <v>1.6477857878475797</v>
      </c>
      <c r="D14" s="250">
        <v>7</v>
      </c>
      <c r="E14" s="278">
        <f t="shared" si="2"/>
        <v>0.54305663304887508</v>
      </c>
      <c r="F14" s="250">
        <v>6</v>
      </c>
      <c r="G14" s="278">
        <f t="shared" si="0"/>
        <v>0.55813953488372092</v>
      </c>
      <c r="H14" s="224" t="s">
        <v>80</v>
      </c>
    </row>
    <row r="15" spans="1:11" s="10" customFormat="1" ht="33.75" customHeight="1" thickTop="1">
      <c r="A15" s="225" t="s">
        <v>86</v>
      </c>
      <c r="B15" s="249">
        <v>15</v>
      </c>
      <c r="C15" s="277">
        <f t="shared" si="1"/>
        <v>1.544799176107106</v>
      </c>
      <c r="D15" s="249">
        <v>18</v>
      </c>
      <c r="E15" s="277">
        <f t="shared" si="2"/>
        <v>1.3964313421256787</v>
      </c>
      <c r="F15" s="249">
        <v>11</v>
      </c>
      <c r="G15" s="277">
        <f t="shared" si="0"/>
        <v>1.0232558139534884</v>
      </c>
      <c r="H15" s="226" t="s">
        <v>81</v>
      </c>
    </row>
    <row r="16" spans="1:11" s="10" customFormat="1" ht="24" customHeight="1">
      <c r="A16" s="227" t="s">
        <v>23</v>
      </c>
      <c r="B16" s="289">
        <f t="shared" ref="B16:F16" si="3">SUM(B10:B15)</f>
        <v>971</v>
      </c>
      <c r="C16" s="289">
        <f t="shared" si="3"/>
        <v>100</v>
      </c>
      <c r="D16" s="443">
        <f t="shared" si="3"/>
        <v>1289</v>
      </c>
      <c r="E16" s="290">
        <f t="shared" si="3"/>
        <v>100</v>
      </c>
      <c r="F16" s="443">
        <f t="shared" si="3"/>
        <v>1075</v>
      </c>
      <c r="G16" s="290">
        <f>SUM(G10:G15)</f>
        <v>100</v>
      </c>
      <c r="H16" s="228" t="s">
        <v>24</v>
      </c>
    </row>
    <row r="17" s="12" customFormat="1"/>
  </sheetData>
  <mergeCells count="9">
    <mergeCell ref="A3:H3"/>
    <mergeCell ref="A4:H4"/>
    <mergeCell ref="A5:H5"/>
    <mergeCell ref="A6:H6"/>
    <mergeCell ref="A8:A9"/>
    <mergeCell ref="H8:H9"/>
    <mergeCell ref="F8:G8"/>
    <mergeCell ref="D8:E8"/>
    <mergeCell ref="B8:C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zoomScaleNormal="100" zoomScaleSheetLayoutView="100" workbookViewId="0">
      <selection activeCell="L29" sqref="L29"/>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52" customFormat="1" ht="30.75">
      <c r="A1" s="499" t="s">
        <v>108</v>
      </c>
      <c r="B1" s="500"/>
      <c r="C1" s="500"/>
      <c r="D1" s="500"/>
      <c r="E1" s="500"/>
      <c r="F1" s="500"/>
      <c r="G1" s="500"/>
      <c r="H1" s="502"/>
      <c r="I1" s="501" t="s">
        <v>132</v>
      </c>
    </row>
    <row r="2" spans="1:14" ht="12" customHeight="1">
      <c r="A2" s="64"/>
      <c r="B2" s="65"/>
      <c r="C2" s="65"/>
      <c r="D2" s="65"/>
      <c r="E2" s="65"/>
      <c r="F2" s="65"/>
      <c r="G2" s="64"/>
      <c r="H2" s="65"/>
      <c r="I2" s="3"/>
    </row>
    <row r="3" spans="1:14" s="584" customFormat="1" ht="23.25">
      <c r="A3" s="676" t="s">
        <v>71</v>
      </c>
      <c r="B3" s="676"/>
      <c r="C3" s="676"/>
      <c r="D3" s="676"/>
      <c r="E3" s="676"/>
      <c r="F3" s="676"/>
      <c r="G3" s="676"/>
      <c r="H3" s="676"/>
      <c r="I3" s="676"/>
    </row>
    <row r="4" spans="1:14" s="2" customFormat="1" ht="21.75">
      <c r="A4" s="677" t="s">
        <v>436</v>
      </c>
      <c r="B4" s="677"/>
      <c r="C4" s="677"/>
      <c r="D4" s="677"/>
      <c r="E4" s="677"/>
      <c r="F4" s="677"/>
      <c r="G4" s="677"/>
      <c r="H4" s="677"/>
      <c r="I4" s="677"/>
    </row>
    <row r="5" spans="1:14" s="2" customFormat="1" ht="18">
      <c r="A5" s="678" t="s">
        <v>337</v>
      </c>
      <c r="B5" s="678"/>
      <c r="C5" s="678"/>
      <c r="D5" s="678"/>
      <c r="E5" s="678"/>
      <c r="F5" s="678"/>
      <c r="G5" s="678"/>
      <c r="H5" s="678"/>
      <c r="I5" s="678"/>
    </row>
    <row r="6" spans="1:14" ht="15">
      <c r="A6" s="657" t="s">
        <v>444</v>
      </c>
      <c r="B6" s="657"/>
      <c r="C6" s="657"/>
      <c r="D6" s="657"/>
      <c r="E6" s="657"/>
      <c r="F6" s="657"/>
      <c r="G6" s="657"/>
      <c r="H6" s="657"/>
      <c r="I6" s="657"/>
    </row>
    <row r="7" spans="1:14" s="7" customFormat="1" ht="15.75">
      <c r="A7" s="4" t="s">
        <v>89</v>
      </c>
      <c r="B7" s="5"/>
      <c r="C7" s="5"/>
      <c r="D7" s="6"/>
      <c r="F7" s="5"/>
      <c r="G7" s="5"/>
      <c r="H7" s="6"/>
      <c r="I7" s="8" t="s">
        <v>90</v>
      </c>
      <c r="J7" s="5"/>
      <c r="L7" s="5"/>
      <c r="M7" s="5"/>
      <c r="N7" s="6"/>
    </row>
    <row r="8" spans="1:14" ht="57" customHeight="1" thickBot="1">
      <c r="A8" s="679" t="s">
        <v>329</v>
      </c>
      <c r="B8" s="279" t="s">
        <v>95</v>
      </c>
      <c r="C8" s="279" t="s">
        <v>96</v>
      </c>
      <c r="D8" s="279" t="s">
        <v>83</v>
      </c>
      <c r="E8" s="279" t="s">
        <v>84</v>
      </c>
      <c r="F8" s="279" t="s">
        <v>85</v>
      </c>
      <c r="G8" s="279" t="s">
        <v>86</v>
      </c>
      <c r="H8" s="280" t="s">
        <v>11</v>
      </c>
      <c r="I8" s="674" t="s">
        <v>568</v>
      </c>
    </row>
    <row r="9" spans="1:14" s="10" customFormat="1" ht="39" customHeight="1" thickTop="1">
      <c r="A9" s="680"/>
      <c r="B9" s="281" t="s">
        <v>134</v>
      </c>
      <c r="C9" s="281" t="s">
        <v>77</v>
      </c>
      <c r="D9" s="281" t="s">
        <v>78</v>
      </c>
      <c r="E9" s="281" t="s">
        <v>79</v>
      </c>
      <c r="F9" s="281" t="s">
        <v>80</v>
      </c>
      <c r="G9" s="281" t="s">
        <v>81</v>
      </c>
      <c r="H9" s="282" t="s">
        <v>12</v>
      </c>
      <c r="I9" s="675"/>
      <c r="M9" s="79" t="s">
        <v>122</v>
      </c>
      <c r="N9" s="79" t="s">
        <v>123</v>
      </c>
    </row>
    <row r="10" spans="1:14" s="10" customFormat="1" ht="30.75" customHeight="1" thickBot="1">
      <c r="A10" s="217" t="s">
        <v>95</v>
      </c>
      <c r="B10" s="132">
        <v>564</v>
      </c>
      <c r="C10" s="132">
        <v>27</v>
      </c>
      <c r="D10" s="132">
        <v>19</v>
      </c>
      <c r="E10" s="178">
        <v>9</v>
      </c>
      <c r="F10" s="178">
        <v>2</v>
      </c>
      <c r="G10" s="178" t="s">
        <v>411</v>
      </c>
      <c r="H10" s="20">
        <f t="shared" ref="H10:H15" si="0">SUM(B10:G10)</f>
        <v>621</v>
      </c>
      <c r="I10" s="283" t="s">
        <v>134</v>
      </c>
      <c r="L10" s="80" t="s">
        <v>286</v>
      </c>
      <c r="M10" s="10">
        <f t="shared" ref="M10:M15" si="1">H10</f>
        <v>621</v>
      </c>
      <c r="N10" s="10">
        <f>B16</f>
        <v>583</v>
      </c>
    </row>
    <row r="11" spans="1:14" s="10" customFormat="1" ht="42.75" customHeight="1" thickTop="1" thickBot="1">
      <c r="A11" s="220" t="s">
        <v>74</v>
      </c>
      <c r="B11" s="173">
        <v>12</v>
      </c>
      <c r="C11" s="173">
        <v>2</v>
      </c>
      <c r="D11" s="173">
        <v>1</v>
      </c>
      <c r="E11" s="173" t="s">
        <v>411</v>
      </c>
      <c r="F11" s="173" t="s">
        <v>411</v>
      </c>
      <c r="G11" s="173" t="s">
        <v>411</v>
      </c>
      <c r="H11" s="21">
        <f t="shared" si="0"/>
        <v>15</v>
      </c>
      <c r="I11" s="284" t="s">
        <v>77</v>
      </c>
      <c r="L11" s="80" t="s">
        <v>138</v>
      </c>
      <c r="M11" s="10">
        <f t="shared" si="1"/>
        <v>15</v>
      </c>
      <c r="N11" s="10">
        <f>C16</f>
        <v>30</v>
      </c>
    </row>
    <row r="12" spans="1:14" s="10" customFormat="1" ht="30.75" customHeight="1" thickTop="1" thickBot="1">
      <c r="A12" s="223" t="s">
        <v>83</v>
      </c>
      <c r="B12" s="174">
        <v>5</v>
      </c>
      <c r="C12" s="174">
        <v>1</v>
      </c>
      <c r="D12" s="134">
        <v>236</v>
      </c>
      <c r="E12" s="134">
        <v>31</v>
      </c>
      <c r="F12" s="134">
        <v>16</v>
      </c>
      <c r="G12" s="134">
        <v>8</v>
      </c>
      <c r="H12" s="22">
        <f t="shared" si="0"/>
        <v>297</v>
      </c>
      <c r="I12" s="285" t="s">
        <v>78</v>
      </c>
      <c r="L12" s="80" t="s">
        <v>139</v>
      </c>
      <c r="M12" s="10">
        <f t="shared" si="1"/>
        <v>297</v>
      </c>
      <c r="N12" s="3">
        <f>D16</f>
        <v>278</v>
      </c>
    </row>
    <row r="13" spans="1:14" s="10" customFormat="1" ht="30.75" customHeight="1" thickTop="1" thickBot="1">
      <c r="A13" s="220" t="s">
        <v>84</v>
      </c>
      <c r="B13" s="173" t="s">
        <v>411</v>
      </c>
      <c r="C13" s="173" t="s">
        <v>411</v>
      </c>
      <c r="D13" s="133">
        <v>8</v>
      </c>
      <c r="E13" s="173">
        <v>114</v>
      </c>
      <c r="F13" s="173">
        <v>3</v>
      </c>
      <c r="G13" s="173" t="s">
        <v>411</v>
      </c>
      <c r="H13" s="21">
        <f t="shared" si="0"/>
        <v>125</v>
      </c>
      <c r="I13" s="284" t="s">
        <v>79</v>
      </c>
      <c r="L13" s="80" t="s">
        <v>140</v>
      </c>
      <c r="M13" s="10">
        <f t="shared" si="1"/>
        <v>125</v>
      </c>
      <c r="N13" s="3">
        <f>E16</f>
        <v>154</v>
      </c>
    </row>
    <row r="14" spans="1:14" s="10" customFormat="1" ht="30.75" customHeight="1" thickTop="1" thickBot="1">
      <c r="A14" s="223" t="s">
        <v>85</v>
      </c>
      <c r="B14" s="174" t="s">
        <v>411</v>
      </c>
      <c r="C14" s="174" t="s">
        <v>411</v>
      </c>
      <c r="D14" s="174">
        <v>5</v>
      </c>
      <c r="E14" s="174" t="s">
        <v>411</v>
      </c>
      <c r="F14" s="174">
        <v>1</v>
      </c>
      <c r="G14" s="174" t="s">
        <v>411</v>
      </c>
      <c r="H14" s="22">
        <f t="shared" si="0"/>
        <v>6</v>
      </c>
      <c r="I14" s="285" t="s">
        <v>80</v>
      </c>
      <c r="L14" s="80" t="s">
        <v>141</v>
      </c>
      <c r="M14" s="10">
        <f t="shared" si="1"/>
        <v>6</v>
      </c>
      <c r="N14" s="3">
        <f>F16</f>
        <v>22</v>
      </c>
    </row>
    <row r="15" spans="1:14" s="10" customFormat="1" ht="30.75" customHeight="1" thickTop="1" thickBot="1">
      <c r="A15" s="225" t="s">
        <v>86</v>
      </c>
      <c r="B15" s="175">
        <v>2</v>
      </c>
      <c r="C15" s="175" t="s">
        <v>411</v>
      </c>
      <c r="D15" s="135">
        <v>9</v>
      </c>
      <c r="E15" s="175" t="s">
        <v>411</v>
      </c>
      <c r="F15" s="175" t="s">
        <v>411</v>
      </c>
      <c r="G15" s="175" t="s">
        <v>411</v>
      </c>
      <c r="H15" s="23">
        <f t="shared" si="0"/>
        <v>11</v>
      </c>
      <c r="I15" s="286" t="s">
        <v>81</v>
      </c>
      <c r="L15" s="80" t="s">
        <v>142</v>
      </c>
      <c r="M15" s="10">
        <f t="shared" si="1"/>
        <v>11</v>
      </c>
      <c r="N15" s="3">
        <f>G16</f>
        <v>8</v>
      </c>
    </row>
    <row r="16" spans="1:14" s="10" customFormat="1" ht="30.75" customHeight="1" thickTop="1">
      <c r="A16" s="287" t="s">
        <v>23</v>
      </c>
      <c r="B16" s="246">
        <f>SUM(B10:B15)</f>
        <v>583</v>
      </c>
      <c r="C16" s="246">
        <f t="shared" ref="C16:H16" si="2">SUM(C10:C15)</f>
        <v>30</v>
      </c>
      <c r="D16" s="246">
        <f t="shared" si="2"/>
        <v>278</v>
      </c>
      <c r="E16" s="246">
        <f>SUM(E10:E15)</f>
        <v>154</v>
      </c>
      <c r="F16" s="246">
        <f t="shared" si="2"/>
        <v>22</v>
      </c>
      <c r="G16" s="246">
        <f>SUM(G10:G15)</f>
        <v>8</v>
      </c>
      <c r="H16" s="246">
        <f t="shared" si="2"/>
        <v>1075</v>
      </c>
      <c r="I16" s="288" t="s">
        <v>24</v>
      </c>
      <c r="M16" s="10">
        <f>SUM(M10:M15)</f>
        <v>1075</v>
      </c>
      <c r="N16" s="10">
        <f>SUM(N10:N15)</f>
        <v>1075</v>
      </c>
    </row>
    <row r="17" spans="1:10">
      <c r="A17" s="64"/>
      <c r="B17" s="65"/>
      <c r="C17" s="65"/>
      <c r="D17" s="65"/>
      <c r="E17" s="65"/>
      <c r="F17" s="65"/>
      <c r="G17" s="65"/>
      <c r="H17" s="65"/>
      <c r="I17" s="64"/>
    </row>
    <row r="18" spans="1:10" s="59" customFormat="1" ht="21.75">
      <c r="A18" s="630" t="s">
        <v>71</v>
      </c>
      <c r="B18" s="630"/>
      <c r="C18" s="630"/>
      <c r="D18" s="630"/>
      <c r="E18" s="630"/>
      <c r="F18" s="630"/>
      <c r="G18" s="630"/>
      <c r="H18" s="630"/>
      <c r="I18" s="630"/>
      <c r="J18" s="588"/>
    </row>
    <row r="19" spans="1:10" s="59" customFormat="1" ht="21.75">
      <c r="A19" s="630" t="s">
        <v>436</v>
      </c>
      <c r="B19" s="630"/>
      <c r="C19" s="630"/>
      <c r="D19" s="630"/>
      <c r="E19" s="630"/>
      <c r="F19" s="630"/>
      <c r="G19" s="630"/>
      <c r="H19" s="630"/>
      <c r="I19" s="630"/>
      <c r="J19" s="588"/>
    </row>
    <row r="20" spans="1:10" s="59" customFormat="1" ht="15">
      <c r="A20" s="631" t="s">
        <v>337</v>
      </c>
      <c r="B20" s="631"/>
      <c r="C20" s="631"/>
      <c r="D20" s="631"/>
      <c r="E20" s="631"/>
      <c r="F20" s="631"/>
      <c r="G20" s="631"/>
      <c r="H20" s="631"/>
      <c r="I20" s="631"/>
      <c r="J20" s="589"/>
    </row>
    <row r="21" spans="1:10" s="59" customFormat="1" ht="15">
      <c r="A21" s="631" t="s">
        <v>435</v>
      </c>
      <c r="B21" s="631"/>
      <c r="C21" s="631"/>
      <c r="D21" s="631"/>
      <c r="E21" s="631"/>
      <c r="F21" s="631"/>
      <c r="G21" s="631"/>
      <c r="H21" s="631"/>
      <c r="I21" s="631"/>
      <c r="J21" s="589"/>
    </row>
    <row r="22" spans="1:10" ht="18" customHeight="1">
      <c r="A22" s="153"/>
      <c r="B22" s="154"/>
      <c r="C22" s="154"/>
      <c r="D22" s="154"/>
      <c r="E22" s="154"/>
      <c r="F22" s="154"/>
      <c r="G22" s="154"/>
      <c r="H22" s="154"/>
      <c r="I22" s="153"/>
    </row>
    <row r="23" spans="1:10" ht="18" customHeight="1">
      <c r="A23" s="153"/>
      <c r="B23" s="154"/>
      <c r="C23" s="154"/>
      <c r="D23" s="154"/>
      <c r="E23" s="154"/>
      <c r="F23" s="154"/>
      <c r="G23" s="154"/>
      <c r="H23" s="154"/>
      <c r="I23" s="153"/>
    </row>
    <row r="24" spans="1:10" ht="18" customHeight="1">
      <c r="A24" s="153"/>
      <c r="B24" s="154"/>
      <c r="C24" s="154"/>
      <c r="D24" s="154"/>
      <c r="E24" s="154"/>
      <c r="F24" s="154"/>
      <c r="G24" s="154"/>
      <c r="H24" s="154"/>
      <c r="I24" s="153"/>
    </row>
    <row r="25" spans="1:10" ht="18" customHeight="1">
      <c r="A25" s="153"/>
      <c r="B25" s="154"/>
      <c r="C25" s="154"/>
      <c r="D25" s="154"/>
      <c r="E25" s="154"/>
      <c r="F25" s="154"/>
      <c r="G25" s="154"/>
      <c r="H25" s="154"/>
      <c r="I25" s="153"/>
    </row>
    <row r="26" spans="1:10" ht="16.5" customHeight="1">
      <c r="A26" s="153"/>
      <c r="B26" s="154"/>
      <c r="C26" s="154"/>
      <c r="D26" s="154"/>
      <c r="E26" s="154"/>
      <c r="F26" s="154"/>
      <c r="G26" s="154"/>
      <c r="H26" s="154"/>
      <c r="I26" s="153"/>
    </row>
    <row r="27" spans="1:10" ht="16.5" customHeight="1">
      <c r="A27" s="153"/>
      <c r="B27" s="154"/>
      <c r="C27" s="154"/>
      <c r="D27" s="154"/>
      <c r="E27" s="154"/>
      <c r="F27" s="154"/>
      <c r="G27" s="154"/>
      <c r="H27" s="154"/>
      <c r="I27" s="153"/>
    </row>
    <row r="28" spans="1:10" ht="16.5" customHeight="1">
      <c r="A28" s="153"/>
      <c r="B28" s="154"/>
      <c r="C28" s="154"/>
      <c r="D28" s="154"/>
      <c r="E28" s="154"/>
      <c r="F28" s="154"/>
      <c r="G28" s="154"/>
      <c r="H28" s="154"/>
      <c r="I28" s="153"/>
    </row>
    <row r="29" spans="1:10" ht="16.5" customHeight="1">
      <c r="A29" s="153"/>
      <c r="B29" s="154"/>
      <c r="C29" s="154"/>
      <c r="D29" s="154"/>
      <c r="E29" s="154"/>
      <c r="F29" s="154"/>
      <c r="G29" s="154"/>
      <c r="H29" s="154"/>
      <c r="I29" s="153"/>
    </row>
    <row r="30" spans="1:10" ht="21" customHeight="1">
      <c r="A30" s="153"/>
      <c r="B30" s="154"/>
      <c r="C30" s="154"/>
      <c r="D30" s="154"/>
      <c r="E30" s="154"/>
      <c r="F30" s="154"/>
      <c r="G30" s="154"/>
      <c r="H30" s="154"/>
      <c r="I30" s="153"/>
    </row>
    <row r="31" spans="1:10" ht="12" customHeight="1">
      <c r="A31" s="153"/>
      <c r="B31" s="154"/>
      <c r="C31" s="154"/>
      <c r="D31" s="154"/>
      <c r="E31" s="154"/>
      <c r="F31" s="154"/>
      <c r="G31" s="154"/>
      <c r="H31" s="154"/>
      <c r="I31" s="153"/>
    </row>
    <row r="32" spans="1:10" ht="12" customHeight="1">
      <c r="A32" s="153"/>
      <c r="B32" s="154"/>
      <c r="C32" s="154"/>
      <c r="D32" s="154"/>
      <c r="E32" s="154"/>
      <c r="F32" s="154"/>
      <c r="G32" s="154"/>
      <c r="H32" s="154"/>
      <c r="I32" s="153"/>
    </row>
    <row r="33" spans="1:10" ht="12" customHeight="1">
      <c r="A33" s="153"/>
      <c r="B33" s="154"/>
      <c r="C33" s="154"/>
      <c r="D33" s="154"/>
      <c r="E33" s="154"/>
      <c r="F33" s="154"/>
      <c r="G33" s="154"/>
      <c r="H33" s="154"/>
      <c r="I33" s="153"/>
    </row>
    <row r="34" spans="1:10" ht="16.5" customHeight="1">
      <c r="A34" s="153"/>
      <c r="B34" s="154"/>
      <c r="C34" s="154"/>
      <c r="D34" s="154"/>
      <c r="E34" s="154"/>
      <c r="F34" s="154"/>
      <c r="G34" s="154"/>
      <c r="H34" s="154"/>
      <c r="I34" s="153"/>
    </row>
    <row r="35" spans="1:10" ht="11.25" customHeight="1">
      <c r="A35" s="153"/>
      <c r="B35" s="154"/>
      <c r="C35" s="154"/>
      <c r="D35" s="154"/>
      <c r="E35" s="154"/>
      <c r="F35" s="154"/>
      <c r="G35" s="154"/>
      <c r="H35" s="154"/>
      <c r="I35" s="153"/>
    </row>
    <row r="36" spans="1:10" ht="11.25" customHeight="1">
      <c r="A36" s="153"/>
      <c r="B36" s="154"/>
      <c r="C36" s="154"/>
      <c r="D36" s="154"/>
      <c r="E36" s="154"/>
      <c r="F36" s="154"/>
      <c r="G36" s="154"/>
      <c r="H36" s="154"/>
      <c r="I36" s="153"/>
    </row>
    <row r="37" spans="1:10" ht="11.25" customHeight="1">
      <c r="A37" s="153"/>
      <c r="B37" s="154"/>
      <c r="C37" s="154"/>
      <c r="D37" s="154"/>
      <c r="E37" s="154"/>
      <c r="F37" s="154"/>
      <c r="G37" s="154"/>
      <c r="H37" s="154"/>
      <c r="I37" s="153"/>
    </row>
    <row r="38" spans="1:10" ht="16.5" customHeight="1">
      <c r="A38" s="153"/>
      <c r="B38" s="154"/>
      <c r="C38" s="154"/>
      <c r="D38" s="154"/>
      <c r="E38" s="154"/>
      <c r="F38" s="154"/>
      <c r="G38" s="154"/>
      <c r="H38" s="154"/>
      <c r="I38" s="153"/>
    </row>
    <row r="39" spans="1:10" ht="16.5" customHeight="1">
      <c r="A39" s="153"/>
      <c r="B39" s="154"/>
      <c r="C39" s="154"/>
      <c r="D39" s="154"/>
      <c r="E39" s="154"/>
      <c r="F39" s="154"/>
      <c r="G39" s="154"/>
      <c r="H39" s="154"/>
      <c r="I39" s="153"/>
    </row>
    <row r="40" spans="1:10" ht="16.5" customHeight="1">
      <c r="A40" s="153"/>
      <c r="B40" s="154"/>
      <c r="C40" s="154"/>
      <c r="D40" s="154"/>
      <c r="E40" s="154"/>
      <c r="F40" s="154"/>
      <c r="G40" s="154"/>
      <c r="H40" s="154"/>
      <c r="I40" s="153"/>
    </row>
    <row r="41" spans="1:10" ht="18" customHeight="1">
      <c r="A41" s="153"/>
      <c r="B41" s="154"/>
      <c r="C41" s="154"/>
      <c r="D41" s="154"/>
      <c r="E41" s="154"/>
      <c r="F41" s="154"/>
      <c r="G41" s="154"/>
      <c r="H41" s="154"/>
      <c r="I41" s="153"/>
    </row>
    <row r="42" spans="1:10" ht="18" customHeight="1">
      <c r="A42" s="153"/>
      <c r="B42" s="154"/>
      <c r="C42" s="154"/>
      <c r="D42" s="154"/>
      <c r="E42" s="154"/>
      <c r="F42" s="154"/>
      <c r="G42" s="154"/>
      <c r="H42" s="154"/>
      <c r="I42" s="153"/>
    </row>
    <row r="43" spans="1:10" ht="18" customHeight="1">
      <c r="A43" s="153"/>
      <c r="B43" s="154"/>
      <c r="C43" s="154"/>
      <c r="D43" s="154"/>
      <c r="E43" s="154"/>
      <c r="F43" s="154"/>
      <c r="G43" s="154"/>
      <c r="H43" s="154"/>
      <c r="I43" s="153"/>
    </row>
    <row r="44" spans="1:10" ht="18" customHeight="1">
      <c r="A44" s="153"/>
      <c r="B44" s="154"/>
      <c r="C44" s="154"/>
      <c r="D44" s="154"/>
      <c r="E44" s="154"/>
      <c r="F44" s="154"/>
      <c r="G44" s="154"/>
      <c r="H44" s="154"/>
      <c r="I44" s="153"/>
    </row>
    <row r="45" spans="1:10" ht="18" customHeight="1">
      <c r="A45" s="153"/>
      <c r="B45" s="154"/>
      <c r="C45" s="154"/>
      <c r="D45" s="154"/>
      <c r="E45" s="154"/>
      <c r="F45" s="154"/>
      <c r="G45" s="154"/>
      <c r="H45" s="154"/>
      <c r="I45" s="153"/>
    </row>
    <row r="46" spans="1:10" ht="18" customHeight="1">
      <c r="A46" s="153"/>
      <c r="B46" s="154"/>
      <c r="C46" s="154"/>
      <c r="D46" s="154"/>
      <c r="E46" s="154"/>
      <c r="F46" s="154"/>
      <c r="G46" s="154"/>
      <c r="H46" s="154"/>
      <c r="I46" s="153"/>
    </row>
    <row r="47" spans="1:10">
      <c r="A47" s="153"/>
      <c r="B47" s="71"/>
      <c r="C47" s="71"/>
      <c r="D47" s="71"/>
      <c r="E47" s="71"/>
      <c r="F47" s="71"/>
      <c r="G47" s="71"/>
      <c r="H47" s="71"/>
      <c r="I47" s="71"/>
      <c r="J47" s="59"/>
    </row>
    <row r="48" spans="1:10" ht="18.75" customHeight="1">
      <c r="A48" s="617" t="s">
        <v>569</v>
      </c>
      <c r="B48" s="617"/>
      <c r="C48" s="617"/>
      <c r="D48" s="617"/>
      <c r="E48" s="617"/>
      <c r="F48" s="617"/>
      <c r="G48" s="617"/>
      <c r="H48" s="617"/>
      <c r="I48" s="617"/>
    </row>
    <row r="49" spans="1:9">
      <c r="A49" s="153"/>
      <c r="B49" s="154"/>
      <c r="C49" s="154"/>
      <c r="D49" s="154"/>
      <c r="E49" s="154"/>
      <c r="F49" s="154"/>
      <c r="G49" s="154"/>
      <c r="H49" s="154"/>
      <c r="I49" s="153"/>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topLeftCell="A4" zoomScaleNormal="100" zoomScaleSheetLayoutView="100" workbookViewId="0">
      <selection activeCell="L4" sqref="L4"/>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99" t="s">
        <v>108</v>
      </c>
      <c r="B1" s="500"/>
      <c r="C1" s="500"/>
      <c r="D1" s="500"/>
      <c r="E1" s="500"/>
      <c r="F1" s="500"/>
      <c r="G1" s="500"/>
      <c r="H1" s="500"/>
      <c r="I1" s="500"/>
      <c r="J1" s="500"/>
      <c r="K1" s="501" t="s">
        <v>132</v>
      </c>
    </row>
    <row r="2" spans="1:16" ht="12" customHeight="1">
      <c r="A2" s="64"/>
      <c r="B2" s="65"/>
      <c r="C2" s="65"/>
      <c r="D2" s="65"/>
      <c r="E2" s="65"/>
      <c r="F2" s="65"/>
      <c r="G2" s="64"/>
      <c r="H2" s="65"/>
      <c r="I2" s="65"/>
      <c r="J2" s="65"/>
      <c r="K2" s="65"/>
    </row>
    <row r="3" spans="1:16" s="584" customFormat="1" ht="23.25">
      <c r="A3" s="676" t="s">
        <v>75</v>
      </c>
      <c r="B3" s="676"/>
      <c r="C3" s="676"/>
      <c r="D3" s="676"/>
      <c r="E3" s="676"/>
      <c r="F3" s="676"/>
      <c r="G3" s="676"/>
      <c r="H3" s="676"/>
      <c r="I3" s="676"/>
      <c r="J3" s="676"/>
      <c r="K3" s="676"/>
    </row>
    <row r="4" spans="1:16" s="2" customFormat="1" ht="21.75">
      <c r="A4" s="677" t="s">
        <v>436</v>
      </c>
      <c r="B4" s="677"/>
      <c r="C4" s="677"/>
      <c r="D4" s="677"/>
      <c r="E4" s="677"/>
      <c r="F4" s="677"/>
      <c r="G4" s="677"/>
      <c r="H4" s="677"/>
      <c r="I4" s="677"/>
      <c r="J4" s="677"/>
      <c r="K4" s="677"/>
    </row>
    <row r="5" spans="1:16" s="2" customFormat="1" ht="18">
      <c r="A5" s="656" t="s">
        <v>76</v>
      </c>
      <c r="B5" s="656"/>
      <c r="C5" s="656"/>
      <c r="D5" s="656"/>
      <c r="E5" s="656"/>
      <c r="F5" s="656"/>
      <c r="G5" s="656"/>
      <c r="H5" s="656"/>
      <c r="I5" s="656"/>
      <c r="J5" s="656"/>
      <c r="K5" s="656"/>
    </row>
    <row r="6" spans="1:16" ht="15">
      <c r="A6" s="657" t="s">
        <v>435</v>
      </c>
      <c r="B6" s="657"/>
      <c r="C6" s="657"/>
      <c r="D6" s="657"/>
      <c r="E6" s="657"/>
      <c r="F6" s="657"/>
      <c r="G6" s="657"/>
      <c r="H6" s="657"/>
      <c r="I6" s="657"/>
      <c r="J6" s="657"/>
      <c r="K6" s="657"/>
    </row>
    <row r="7" spans="1:16" s="7" customFormat="1" ht="15.75">
      <c r="A7" s="4" t="s">
        <v>72</v>
      </c>
      <c r="B7" s="5"/>
      <c r="C7" s="5"/>
      <c r="D7" s="6"/>
      <c r="F7" s="5"/>
      <c r="H7" s="6"/>
      <c r="J7" s="5"/>
      <c r="K7" s="8" t="s">
        <v>73</v>
      </c>
    </row>
    <row r="8" spans="1:16" ht="34.5" customHeight="1" thickBot="1">
      <c r="A8" s="685" t="s">
        <v>328</v>
      </c>
      <c r="B8" s="681">
        <v>-20</v>
      </c>
      <c r="C8" s="681" t="s">
        <v>27</v>
      </c>
      <c r="D8" s="681" t="s">
        <v>28</v>
      </c>
      <c r="E8" s="681" t="s">
        <v>29</v>
      </c>
      <c r="F8" s="681" t="s">
        <v>30</v>
      </c>
      <c r="G8" s="681" t="s">
        <v>31</v>
      </c>
      <c r="H8" s="681" t="s">
        <v>32</v>
      </c>
      <c r="I8" s="681" t="s">
        <v>55</v>
      </c>
      <c r="J8" s="683" t="s">
        <v>1</v>
      </c>
      <c r="K8" s="687" t="s">
        <v>410</v>
      </c>
    </row>
    <row r="9" spans="1:16" s="10" customFormat="1" ht="39" customHeight="1" thickTop="1">
      <c r="A9" s="686"/>
      <c r="B9" s="682"/>
      <c r="C9" s="682"/>
      <c r="D9" s="682"/>
      <c r="E9" s="682"/>
      <c r="F9" s="682"/>
      <c r="G9" s="682"/>
      <c r="H9" s="682"/>
      <c r="I9" s="682"/>
      <c r="J9" s="684"/>
      <c r="K9" s="688"/>
      <c r="O9" s="79" t="s">
        <v>122</v>
      </c>
      <c r="P9" s="79" t="s">
        <v>123</v>
      </c>
    </row>
    <row r="10" spans="1:16" s="10" customFormat="1" ht="24" customHeight="1" thickBot="1">
      <c r="A10" s="238">
        <v>-20</v>
      </c>
      <c r="B10" s="172">
        <v>4</v>
      </c>
      <c r="C10" s="172">
        <v>1</v>
      </c>
      <c r="D10" s="172">
        <v>1</v>
      </c>
      <c r="E10" s="172" t="s">
        <v>411</v>
      </c>
      <c r="F10" s="172" t="s">
        <v>411</v>
      </c>
      <c r="G10" s="172" t="s">
        <v>411</v>
      </c>
      <c r="H10" s="172" t="s">
        <v>411</v>
      </c>
      <c r="I10" s="172">
        <v>0</v>
      </c>
      <c r="J10" s="29">
        <f>SUM(B10:I10)</f>
        <v>6</v>
      </c>
      <c r="K10" s="239">
        <v>-20</v>
      </c>
      <c r="N10" s="80">
        <v>-20</v>
      </c>
      <c r="O10" s="10">
        <f t="shared" ref="O10:O16" si="0">J10</f>
        <v>6</v>
      </c>
      <c r="P10" s="10">
        <f>B20</f>
        <v>53</v>
      </c>
    </row>
    <row r="11" spans="1:16" s="10" customFormat="1" ht="24" customHeight="1" thickTop="1" thickBot="1">
      <c r="A11" s="240" t="s">
        <v>2</v>
      </c>
      <c r="B11" s="26">
        <v>27</v>
      </c>
      <c r="C11" s="26">
        <v>105</v>
      </c>
      <c r="D11" s="26">
        <v>20</v>
      </c>
      <c r="E11" s="26">
        <v>2</v>
      </c>
      <c r="F11" s="26">
        <v>1</v>
      </c>
      <c r="G11" s="26" t="s">
        <v>411</v>
      </c>
      <c r="H11" s="543" t="s">
        <v>411</v>
      </c>
      <c r="I11" s="26">
        <v>0</v>
      </c>
      <c r="J11" s="27">
        <f t="shared" ref="J11:J18" si="1">SUM(B11:I11)</f>
        <v>155</v>
      </c>
      <c r="K11" s="241" t="s">
        <v>2</v>
      </c>
      <c r="N11" s="72" t="s">
        <v>2</v>
      </c>
      <c r="O11" s="10">
        <f t="shared" si="0"/>
        <v>155</v>
      </c>
      <c r="P11" s="10">
        <f>C20</f>
        <v>350</v>
      </c>
    </row>
    <row r="12" spans="1:16" s="10" customFormat="1" ht="24" customHeight="1" thickTop="1" thickBot="1">
      <c r="A12" s="242" t="s">
        <v>3</v>
      </c>
      <c r="B12" s="28">
        <v>20</v>
      </c>
      <c r="C12" s="28">
        <v>185</v>
      </c>
      <c r="D12" s="28">
        <v>163</v>
      </c>
      <c r="E12" s="28">
        <v>19</v>
      </c>
      <c r="F12" s="28">
        <v>6</v>
      </c>
      <c r="G12" s="28">
        <v>3</v>
      </c>
      <c r="H12" s="28">
        <v>1</v>
      </c>
      <c r="I12" s="28">
        <v>0</v>
      </c>
      <c r="J12" s="29">
        <f>SUM(B12:I12)</f>
        <v>397</v>
      </c>
      <c r="K12" s="243" t="s">
        <v>3</v>
      </c>
      <c r="N12" s="81" t="s">
        <v>3</v>
      </c>
      <c r="O12" s="10">
        <f t="shared" si="0"/>
        <v>397</v>
      </c>
      <c r="P12" s="3">
        <f>D20</f>
        <v>330</v>
      </c>
    </row>
    <row r="13" spans="1:16" s="10" customFormat="1" ht="24" customHeight="1" thickTop="1" thickBot="1">
      <c r="A13" s="240" t="s">
        <v>4</v>
      </c>
      <c r="B13" s="26" t="s">
        <v>411</v>
      </c>
      <c r="C13" s="26">
        <v>54</v>
      </c>
      <c r="D13" s="26">
        <v>107</v>
      </c>
      <c r="E13" s="26">
        <v>76</v>
      </c>
      <c r="F13" s="26">
        <v>11</v>
      </c>
      <c r="G13" s="26">
        <v>3</v>
      </c>
      <c r="H13" s="26" t="s">
        <v>411</v>
      </c>
      <c r="I13" s="26">
        <v>0</v>
      </c>
      <c r="J13" s="27">
        <f t="shared" si="1"/>
        <v>251</v>
      </c>
      <c r="K13" s="241" t="s">
        <v>4</v>
      </c>
      <c r="N13" s="72" t="s">
        <v>4</v>
      </c>
      <c r="O13" s="10">
        <f t="shared" si="0"/>
        <v>251</v>
      </c>
      <c r="P13" s="3">
        <f>E20</f>
        <v>183</v>
      </c>
    </row>
    <row r="14" spans="1:16" s="10" customFormat="1" ht="24" customHeight="1" thickTop="1" thickBot="1">
      <c r="A14" s="242" t="s">
        <v>5</v>
      </c>
      <c r="B14" s="28">
        <v>2</v>
      </c>
      <c r="C14" s="28">
        <v>4</v>
      </c>
      <c r="D14" s="28">
        <v>29</v>
      </c>
      <c r="E14" s="28">
        <v>52</v>
      </c>
      <c r="F14" s="28">
        <v>30</v>
      </c>
      <c r="G14" s="28">
        <v>5</v>
      </c>
      <c r="H14" s="28">
        <v>1</v>
      </c>
      <c r="I14" s="28">
        <v>0</v>
      </c>
      <c r="J14" s="29">
        <f t="shared" si="1"/>
        <v>123</v>
      </c>
      <c r="K14" s="243" t="s">
        <v>5</v>
      </c>
      <c r="N14" s="81" t="s">
        <v>5</v>
      </c>
      <c r="O14" s="10">
        <f t="shared" si="0"/>
        <v>123</v>
      </c>
      <c r="P14" s="3">
        <f>F20</f>
        <v>88</v>
      </c>
    </row>
    <row r="15" spans="1:16" s="10" customFormat="1" ht="24" customHeight="1" thickTop="1" thickBot="1">
      <c r="A15" s="240" t="s">
        <v>6</v>
      </c>
      <c r="B15" s="26" t="s">
        <v>411</v>
      </c>
      <c r="C15" s="26" t="s">
        <v>411</v>
      </c>
      <c r="D15" s="26">
        <v>7</v>
      </c>
      <c r="E15" s="26">
        <v>25</v>
      </c>
      <c r="F15" s="26">
        <v>17</v>
      </c>
      <c r="G15" s="26">
        <v>12</v>
      </c>
      <c r="H15" s="26">
        <v>3</v>
      </c>
      <c r="I15" s="26">
        <v>1</v>
      </c>
      <c r="J15" s="27">
        <f t="shared" si="1"/>
        <v>65</v>
      </c>
      <c r="K15" s="241" t="s">
        <v>6</v>
      </c>
      <c r="N15" s="72" t="s">
        <v>6</v>
      </c>
      <c r="O15" s="10">
        <f t="shared" si="0"/>
        <v>65</v>
      </c>
      <c r="P15" s="3">
        <f>G20</f>
        <v>43</v>
      </c>
    </row>
    <row r="16" spans="1:16" s="10" customFormat="1" ht="24" customHeight="1" thickTop="1" thickBot="1">
      <c r="A16" s="242" t="s">
        <v>7</v>
      </c>
      <c r="B16" s="28" t="s">
        <v>411</v>
      </c>
      <c r="C16" s="28" t="s">
        <v>411</v>
      </c>
      <c r="D16" s="28">
        <v>2</v>
      </c>
      <c r="E16" s="28">
        <v>6</v>
      </c>
      <c r="F16" s="28">
        <v>12</v>
      </c>
      <c r="G16" s="28">
        <v>8</v>
      </c>
      <c r="H16" s="28">
        <v>3</v>
      </c>
      <c r="I16" s="28">
        <v>3</v>
      </c>
      <c r="J16" s="29">
        <f t="shared" si="1"/>
        <v>34</v>
      </c>
      <c r="K16" s="243" t="s">
        <v>7</v>
      </c>
      <c r="N16" s="81" t="s">
        <v>7</v>
      </c>
      <c r="O16" s="10">
        <f t="shared" si="0"/>
        <v>34</v>
      </c>
      <c r="P16" s="3">
        <f>H20</f>
        <v>15</v>
      </c>
    </row>
    <row r="17" spans="1:21" s="10" customFormat="1" ht="24" customHeight="1" thickTop="1" thickBot="1">
      <c r="A17" s="240" t="s">
        <v>8</v>
      </c>
      <c r="B17" s="26" t="s">
        <v>411</v>
      </c>
      <c r="C17" s="26" t="s">
        <v>411</v>
      </c>
      <c r="D17" s="26" t="s">
        <v>411</v>
      </c>
      <c r="E17" s="26">
        <v>3</v>
      </c>
      <c r="F17" s="26">
        <v>8</v>
      </c>
      <c r="G17" s="26">
        <v>9</v>
      </c>
      <c r="H17" s="26">
        <v>3</v>
      </c>
      <c r="I17" s="26">
        <v>1</v>
      </c>
      <c r="J17" s="27">
        <f t="shared" si="1"/>
        <v>24</v>
      </c>
      <c r="K17" s="241" t="s">
        <v>8</v>
      </c>
      <c r="N17" s="72" t="s">
        <v>324</v>
      </c>
      <c r="O17" s="10">
        <f>J17+J18+J19</f>
        <v>44</v>
      </c>
      <c r="P17" s="3">
        <f>I20</f>
        <v>13</v>
      </c>
    </row>
    <row r="18" spans="1:21" s="10" customFormat="1" ht="24" customHeight="1" thickTop="1" thickBot="1">
      <c r="A18" s="242" t="s">
        <v>9</v>
      </c>
      <c r="B18" s="28" t="s">
        <v>411</v>
      </c>
      <c r="C18" s="28">
        <v>1</v>
      </c>
      <c r="D18" s="28">
        <v>1</v>
      </c>
      <c r="E18" s="28" t="s">
        <v>411</v>
      </c>
      <c r="F18" s="28">
        <v>3</v>
      </c>
      <c r="G18" s="28">
        <v>2</v>
      </c>
      <c r="H18" s="28">
        <v>1</v>
      </c>
      <c r="I18" s="28">
        <v>5</v>
      </c>
      <c r="J18" s="29">
        <f t="shared" si="1"/>
        <v>13</v>
      </c>
      <c r="K18" s="243" t="s">
        <v>9</v>
      </c>
      <c r="N18" s="81"/>
      <c r="O18" s="10">
        <f>SUM(O10:O17)</f>
        <v>1075</v>
      </c>
      <c r="P18" s="10">
        <f>SUM(P10:P17)</f>
        <v>1075</v>
      </c>
    </row>
    <row r="19" spans="1:21" s="10" customFormat="1" ht="24" customHeight="1" thickTop="1">
      <c r="A19" s="244" t="s">
        <v>10</v>
      </c>
      <c r="B19" s="31">
        <v>0</v>
      </c>
      <c r="C19" s="31">
        <v>0</v>
      </c>
      <c r="D19" s="31">
        <v>0</v>
      </c>
      <c r="E19" s="31">
        <v>0</v>
      </c>
      <c r="F19" s="31">
        <v>0</v>
      </c>
      <c r="G19" s="31">
        <v>1</v>
      </c>
      <c r="H19" s="31">
        <v>3</v>
      </c>
      <c r="I19" s="31">
        <v>3</v>
      </c>
      <c r="J19" s="32">
        <f>SUM(B19:I19)</f>
        <v>7</v>
      </c>
      <c r="K19" s="245" t="s">
        <v>10</v>
      </c>
      <c r="N19" s="73"/>
      <c r="P19" s="3"/>
    </row>
    <row r="20" spans="1:21" s="10" customFormat="1" ht="24" customHeight="1">
      <c r="A20" s="227" t="s">
        <v>23</v>
      </c>
      <c r="B20" s="246">
        <f>SUM(B10:B19)</f>
        <v>53</v>
      </c>
      <c r="C20" s="246">
        <f t="shared" ref="C20:I20" si="2">SUM(C10:C19)</f>
        <v>350</v>
      </c>
      <c r="D20" s="246">
        <f t="shared" si="2"/>
        <v>330</v>
      </c>
      <c r="E20" s="246">
        <f>SUM(E10:E19)</f>
        <v>183</v>
      </c>
      <c r="F20" s="246">
        <f>SUM(F10:F19)</f>
        <v>88</v>
      </c>
      <c r="G20" s="246">
        <f>SUM(G10:G19)</f>
        <v>43</v>
      </c>
      <c r="H20" s="246">
        <f>SUM(H10:H19)</f>
        <v>15</v>
      </c>
      <c r="I20" s="246">
        <f t="shared" si="2"/>
        <v>13</v>
      </c>
      <c r="J20" s="246">
        <f>SUM(J10:J19)</f>
        <v>1075</v>
      </c>
      <c r="K20" s="247" t="s">
        <v>24</v>
      </c>
    </row>
    <row r="21" spans="1:21" ht="13.5" customHeight="1">
      <c r="A21" s="65"/>
      <c r="B21" s="65"/>
      <c r="C21" s="65"/>
      <c r="D21" s="65"/>
      <c r="E21" s="65"/>
      <c r="F21" s="65"/>
      <c r="G21" s="65"/>
      <c r="H21" s="65"/>
      <c r="I21" s="65"/>
      <c r="J21" s="65"/>
      <c r="K21" s="65"/>
      <c r="U21" s="10"/>
    </row>
    <row r="22" spans="1:21" s="59" customFormat="1" ht="21.75">
      <c r="A22" s="630" t="s">
        <v>615</v>
      </c>
      <c r="B22" s="630"/>
      <c r="C22" s="630"/>
      <c r="D22" s="630"/>
      <c r="E22" s="630"/>
      <c r="F22" s="630"/>
      <c r="G22" s="630"/>
      <c r="H22" s="630"/>
      <c r="I22" s="630"/>
      <c r="J22" s="630"/>
      <c r="K22" s="630"/>
    </row>
    <row r="23" spans="1:21" s="59" customFormat="1" ht="21.75">
      <c r="A23" s="630" t="s">
        <v>436</v>
      </c>
      <c r="B23" s="630"/>
      <c r="C23" s="630"/>
      <c r="D23" s="630"/>
      <c r="E23" s="630"/>
      <c r="F23" s="630"/>
      <c r="G23" s="630"/>
      <c r="H23" s="630"/>
      <c r="I23" s="630"/>
      <c r="J23" s="630"/>
      <c r="K23" s="630"/>
    </row>
    <row r="24" spans="1:21" s="59" customFormat="1" ht="15">
      <c r="A24" s="631" t="s">
        <v>616</v>
      </c>
      <c r="B24" s="631"/>
      <c r="C24" s="631"/>
      <c r="D24" s="631"/>
      <c r="E24" s="631"/>
      <c r="F24" s="631"/>
      <c r="G24" s="631"/>
      <c r="H24" s="631"/>
      <c r="I24" s="631"/>
      <c r="J24" s="631"/>
      <c r="K24" s="631"/>
    </row>
    <row r="25" spans="1:21" s="59" customFormat="1" ht="15">
      <c r="A25" s="631" t="s">
        <v>443</v>
      </c>
      <c r="B25" s="631"/>
      <c r="C25" s="631"/>
      <c r="D25" s="631"/>
      <c r="E25" s="631"/>
      <c r="F25" s="631"/>
      <c r="G25" s="631"/>
      <c r="H25" s="631"/>
      <c r="I25" s="631"/>
      <c r="J25" s="631"/>
      <c r="K25" s="631"/>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49" t="s">
        <v>570</v>
      </c>
      <c r="B42" s="649"/>
      <c r="C42" s="649"/>
      <c r="D42" s="649"/>
      <c r="E42" s="649"/>
      <c r="F42" s="649"/>
      <c r="G42" s="649"/>
      <c r="H42" s="649"/>
      <c r="I42" s="649"/>
      <c r="J42" s="649"/>
      <c r="K42" s="649"/>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 ref="A22:K22"/>
    <mergeCell ref="A23:K23"/>
    <mergeCell ref="A24:K24"/>
    <mergeCell ref="A25:K25"/>
    <mergeCell ref="A42:K42"/>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rightToLeft="1" view="pageBreakPreview" zoomScaleNormal="100" zoomScaleSheetLayoutView="100" workbookViewId="0">
      <selection activeCell="I5" sqref="I5"/>
    </sheetView>
  </sheetViews>
  <sheetFormatPr defaultColWidth="9.140625" defaultRowHeight="12.75"/>
  <cols>
    <col min="1" max="1" width="20.28515625" style="13" customWidth="1"/>
    <col min="2" max="3" width="16.28515625" style="149" customWidth="1"/>
    <col min="4" max="7" width="16.28515625" style="13" customWidth="1"/>
    <col min="8" max="8" width="20" style="13" customWidth="1"/>
    <col min="9" max="9" width="15.140625" style="3" customWidth="1"/>
    <col min="10" max="13" width="6.42578125" style="3" customWidth="1"/>
    <col min="14" max="16384" width="9.140625" style="3"/>
  </cols>
  <sheetData>
    <row r="1" spans="1:13" ht="30.75">
      <c r="A1" s="499" t="s">
        <v>108</v>
      </c>
      <c r="B1" s="499"/>
      <c r="C1" s="499"/>
      <c r="D1" s="500"/>
      <c r="E1" s="500"/>
      <c r="F1" s="500"/>
      <c r="G1" s="500"/>
      <c r="H1" s="501" t="s">
        <v>132</v>
      </c>
    </row>
    <row r="2" spans="1:13" ht="12" customHeight="1">
      <c r="A2" s="64"/>
      <c r="B2" s="153"/>
      <c r="C2" s="153"/>
      <c r="D2" s="65"/>
      <c r="E2" s="65"/>
      <c r="F2" s="65"/>
      <c r="G2" s="65"/>
      <c r="H2" s="65"/>
      <c r="I2" s="65"/>
    </row>
    <row r="3" spans="1:13" s="584" customFormat="1" ht="23.25">
      <c r="A3" s="654" t="s">
        <v>147</v>
      </c>
      <c r="B3" s="654"/>
      <c r="C3" s="654"/>
      <c r="D3" s="654"/>
      <c r="E3" s="654"/>
      <c r="F3" s="654"/>
      <c r="G3" s="654"/>
      <c r="H3" s="654"/>
    </row>
    <row r="4" spans="1:13" s="2" customFormat="1" ht="21.75">
      <c r="A4" s="655" t="s">
        <v>450</v>
      </c>
      <c r="B4" s="655"/>
      <c r="C4" s="655"/>
      <c r="D4" s="655"/>
      <c r="E4" s="655"/>
      <c r="F4" s="655"/>
      <c r="G4" s="655"/>
      <c r="H4" s="655"/>
    </row>
    <row r="5" spans="1:13" s="2" customFormat="1" ht="18">
      <c r="A5" s="656" t="s">
        <v>325</v>
      </c>
      <c r="B5" s="656"/>
      <c r="C5" s="656"/>
      <c r="D5" s="656"/>
      <c r="E5" s="656"/>
      <c r="F5" s="656"/>
      <c r="G5" s="656"/>
      <c r="H5" s="656"/>
    </row>
    <row r="6" spans="1:13" ht="15">
      <c r="A6" s="657" t="s">
        <v>448</v>
      </c>
      <c r="B6" s="657"/>
      <c r="C6" s="657"/>
      <c r="D6" s="657"/>
      <c r="E6" s="657"/>
      <c r="F6" s="657"/>
      <c r="G6" s="657"/>
      <c r="H6" s="657"/>
    </row>
    <row r="7" spans="1:13" s="7" customFormat="1" ht="15.75">
      <c r="A7" s="4" t="s">
        <v>343</v>
      </c>
      <c r="B7" s="148"/>
      <c r="C7" s="148"/>
      <c r="D7" s="4"/>
      <c r="E7" s="4"/>
      <c r="F7" s="4"/>
      <c r="G7" s="4"/>
      <c r="H7" s="8" t="s">
        <v>344</v>
      </c>
      <c r="J7" s="5"/>
      <c r="L7" s="5"/>
      <c r="M7" s="5"/>
    </row>
    <row r="8" spans="1:13" ht="30.75" customHeight="1">
      <c r="A8" s="689" t="s">
        <v>151</v>
      </c>
      <c r="B8" s="660" t="s">
        <v>446</v>
      </c>
      <c r="C8" s="660"/>
      <c r="D8" s="660" t="s">
        <v>451</v>
      </c>
      <c r="E8" s="660"/>
      <c r="F8" s="660" t="s">
        <v>447</v>
      </c>
      <c r="G8" s="660"/>
      <c r="H8" s="691" t="s">
        <v>152</v>
      </c>
    </row>
    <row r="9" spans="1:13" s="9" customFormat="1" ht="30" customHeight="1">
      <c r="A9" s="690"/>
      <c r="B9" s="229" t="s">
        <v>302</v>
      </c>
      <c r="C9" s="229" t="s">
        <v>295</v>
      </c>
      <c r="D9" s="229" t="s">
        <v>302</v>
      </c>
      <c r="E9" s="229" t="s">
        <v>295</v>
      </c>
      <c r="F9" s="229" t="s">
        <v>302</v>
      </c>
      <c r="G9" s="229" t="s">
        <v>295</v>
      </c>
      <c r="H9" s="692"/>
    </row>
    <row r="10" spans="1:13" s="10" customFormat="1" ht="30.75" customHeight="1" thickBot="1">
      <c r="A10" s="217" t="s">
        <v>95</v>
      </c>
      <c r="B10" s="248">
        <v>200</v>
      </c>
      <c r="C10" s="276">
        <f>B10/$B$16%</f>
        <v>60.790273556231</v>
      </c>
      <c r="D10" s="248">
        <v>369</v>
      </c>
      <c r="E10" s="276">
        <f t="shared" ref="E10:E15" si="0">D10/$D$16%</f>
        <v>62.016806722689076</v>
      </c>
      <c r="F10" s="248">
        <v>350</v>
      </c>
      <c r="G10" s="276">
        <f t="shared" ref="G10" si="1">F10/$F$16%</f>
        <v>63.063063063063062</v>
      </c>
      <c r="H10" s="219" t="s">
        <v>134</v>
      </c>
    </row>
    <row r="11" spans="1:13" s="10" customFormat="1" ht="30.75" customHeight="1" thickTop="1" thickBot="1">
      <c r="A11" s="220" t="s">
        <v>82</v>
      </c>
      <c r="B11" s="249">
        <v>11</v>
      </c>
      <c r="C11" s="277">
        <f t="shared" ref="C11:C15" si="2">B11/$B$16%</f>
        <v>3.3434650455927053</v>
      </c>
      <c r="D11" s="249">
        <v>22</v>
      </c>
      <c r="E11" s="277">
        <f t="shared" si="0"/>
        <v>3.6974789915966384</v>
      </c>
      <c r="F11" s="249">
        <v>13</v>
      </c>
      <c r="G11" s="277">
        <f>F11/$F$16%</f>
        <v>2.3423423423423424</v>
      </c>
      <c r="H11" s="222" t="s">
        <v>77</v>
      </c>
    </row>
    <row r="12" spans="1:13" s="10" customFormat="1" ht="30.75" customHeight="1" thickTop="1" thickBot="1">
      <c r="A12" s="223" t="s">
        <v>83</v>
      </c>
      <c r="B12" s="250">
        <v>90</v>
      </c>
      <c r="C12" s="278">
        <f t="shared" si="2"/>
        <v>27.355623100303951</v>
      </c>
      <c r="D12" s="250">
        <v>159</v>
      </c>
      <c r="E12" s="278">
        <f t="shared" si="0"/>
        <v>26.72268907563025</v>
      </c>
      <c r="F12" s="250">
        <v>156</v>
      </c>
      <c r="G12" s="278">
        <f t="shared" ref="G12:G15" si="3">F12/$F$16%</f>
        <v>28.108108108108109</v>
      </c>
      <c r="H12" s="224" t="s">
        <v>78</v>
      </c>
    </row>
    <row r="13" spans="1:13" s="10" customFormat="1" ht="30.75" customHeight="1" thickTop="1" thickBot="1">
      <c r="A13" s="220" t="s">
        <v>84</v>
      </c>
      <c r="B13" s="249">
        <v>11</v>
      </c>
      <c r="C13" s="277">
        <f>B13/$B$16%</f>
        <v>3.3434650455927053</v>
      </c>
      <c r="D13" s="249">
        <v>33</v>
      </c>
      <c r="E13" s="277">
        <f t="shared" si="0"/>
        <v>5.5462184873949578</v>
      </c>
      <c r="F13" s="249">
        <v>21</v>
      </c>
      <c r="G13" s="277">
        <f t="shared" si="3"/>
        <v>3.7837837837837838</v>
      </c>
      <c r="H13" s="222" t="s">
        <v>79</v>
      </c>
    </row>
    <row r="14" spans="1:13" s="10" customFormat="1" ht="30.75" customHeight="1" thickTop="1" thickBot="1">
      <c r="A14" s="223" t="s">
        <v>85</v>
      </c>
      <c r="B14" s="250">
        <v>5</v>
      </c>
      <c r="C14" s="278">
        <f t="shared" si="2"/>
        <v>1.519756838905775</v>
      </c>
      <c r="D14" s="250">
        <v>3</v>
      </c>
      <c r="E14" s="278">
        <f t="shared" si="0"/>
        <v>0.50420168067226889</v>
      </c>
      <c r="F14" s="250">
        <v>7</v>
      </c>
      <c r="G14" s="278">
        <f t="shared" si="3"/>
        <v>1.2612612612612613</v>
      </c>
      <c r="H14" s="224" t="s">
        <v>80</v>
      </c>
    </row>
    <row r="15" spans="1:13" s="10" customFormat="1" ht="30.75" customHeight="1" thickTop="1">
      <c r="A15" s="225" t="s">
        <v>86</v>
      </c>
      <c r="B15" s="249">
        <v>12</v>
      </c>
      <c r="C15" s="277">
        <f t="shared" si="2"/>
        <v>3.6474164133738602</v>
      </c>
      <c r="D15" s="249">
        <v>9</v>
      </c>
      <c r="E15" s="277">
        <f t="shared" si="0"/>
        <v>1.5126050420168067</v>
      </c>
      <c r="F15" s="249">
        <v>8</v>
      </c>
      <c r="G15" s="277">
        <f t="shared" si="3"/>
        <v>1.4414414414414416</v>
      </c>
      <c r="H15" s="226" t="s">
        <v>81</v>
      </c>
    </row>
    <row r="16" spans="1:13" s="10" customFormat="1" ht="30.75" customHeight="1">
      <c r="A16" s="227" t="s">
        <v>23</v>
      </c>
      <c r="B16" s="289">
        <f t="shared" ref="B16:G16" si="4">SUM(B10:B15)</f>
        <v>329</v>
      </c>
      <c r="C16" s="290">
        <f t="shared" si="4"/>
        <v>100.00000000000001</v>
      </c>
      <c r="D16" s="289">
        <f t="shared" si="4"/>
        <v>595</v>
      </c>
      <c r="E16" s="290">
        <f t="shared" si="4"/>
        <v>99.999999999999972</v>
      </c>
      <c r="F16" s="289">
        <f t="shared" si="4"/>
        <v>555</v>
      </c>
      <c r="G16" s="290">
        <f t="shared" si="4"/>
        <v>100.00000000000001</v>
      </c>
      <c r="H16" s="228" t="s">
        <v>24</v>
      </c>
    </row>
    <row r="17" s="12" customFormat="1"/>
  </sheetData>
  <mergeCells count="9">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8"/>
  <sheetViews>
    <sheetView rightToLeft="1" view="pageBreakPreview" zoomScaleNormal="100" zoomScaleSheetLayoutView="100" workbookViewId="0">
      <selection activeCell="G17" sqref="G17"/>
    </sheetView>
  </sheetViews>
  <sheetFormatPr defaultColWidth="9.140625" defaultRowHeight="12.75"/>
  <cols>
    <col min="1" max="1" width="23.5703125" style="13" customWidth="1"/>
    <col min="2" max="6" width="16.28515625" style="3" customWidth="1"/>
    <col min="7" max="7" width="27.42578125" style="13" customWidth="1"/>
    <col min="8" max="16384" width="9.140625" style="3"/>
  </cols>
  <sheetData>
    <row r="1" spans="1:15" ht="30.75">
      <c r="A1" s="499" t="s">
        <v>108</v>
      </c>
      <c r="B1" s="500"/>
      <c r="C1" s="500"/>
      <c r="D1" s="500"/>
      <c r="E1" s="500"/>
      <c r="F1" s="500"/>
      <c r="G1" s="501" t="s">
        <v>132</v>
      </c>
    </row>
    <row r="2" spans="1:15" ht="12" customHeight="1">
      <c r="A2" s="64"/>
      <c r="B2" s="65"/>
      <c r="C2" s="65"/>
      <c r="D2" s="65"/>
      <c r="E2" s="65"/>
      <c r="F2" s="65"/>
      <c r="G2" s="64"/>
    </row>
    <row r="3" spans="1:15" s="584" customFormat="1" ht="23.25">
      <c r="A3" s="654" t="s">
        <v>13</v>
      </c>
      <c r="B3" s="654"/>
      <c r="C3" s="654"/>
      <c r="D3" s="654"/>
      <c r="E3" s="654"/>
      <c r="F3" s="654"/>
      <c r="G3" s="654"/>
    </row>
    <row r="4" spans="1:15" s="2" customFormat="1" ht="21.75">
      <c r="A4" s="655" t="s">
        <v>436</v>
      </c>
      <c r="B4" s="655"/>
      <c r="C4" s="655"/>
      <c r="D4" s="655"/>
      <c r="E4" s="655"/>
      <c r="F4" s="655"/>
      <c r="G4" s="655"/>
    </row>
    <row r="5" spans="1:15" s="2" customFormat="1" ht="18">
      <c r="A5" s="697" t="s">
        <v>87</v>
      </c>
      <c r="B5" s="656"/>
      <c r="C5" s="656"/>
      <c r="D5" s="656"/>
      <c r="E5" s="656"/>
      <c r="F5" s="656"/>
      <c r="G5" s="656"/>
    </row>
    <row r="6" spans="1:15" ht="15">
      <c r="A6" s="657" t="s">
        <v>443</v>
      </c>
      <c r="B6" s="657"/>
      <c r="C6" s="657"/>
      <c r="D6" s="657"/>
      <c r="E6" s="657"/>
      <c r="F6" s="657"/>
      <c r="G6" s="657"/>
    </row>
    <row r="7" spans="1:15" s="7" customFormat="1" ht="15.75">
      <c r="A7" s="4" t="s">
        <v>135</v>
      </c>
      <c r="B7" s="5"/>
      <c r="C7" s="5"/>
      <c r="D7" s="6"/>
      <c r="F7" s="5"/>
      <c r="G7" s="8" t="s">
        <v>228</v>
      </c>
      <c r="H7" s="6"/>
      <c r="J7" s="5"/>
      <c r="L7" s="5"/>
      <c r="M7" s="5"/>
    </row>
    <row r="8" spans="1:15" ht="39" customHeight="1" thickBot="1">
      <c r="A8" s="698" t="s">
        <v>577</v>
      </c>
      <c r="B8" s="700" t="s">
        <v>571</v>
      </c>
      <c r="C8" s="700" t="s">
        <v>572</v>
      </c>
      <c r="D8" s="700" t="s">
        <v>573</v>
      </c>
      <c r="E8" s="700" t="s">
        <v>574</v>
      </c>
      <c r="F8" s="683" t="s">
        <v>575</v>
      </c>
      <c r="G8" s="695" t="s">
        <v>576</v>
      </c>
      <c r="K8" s="693" t="s">
        <v>291</v>
      </c>
      <c r="L8" s="693" t="s">
        <v>290</v>
      </c>
      <c r="M8" s="693" t="s">
        <v>289</v>
      </c>
      <c r="N8" s="693" t="s">
        <v>288</v>
      </c>
    </row>
    <row r="9" spans="1:15" s="10" customFormat="1" ht="33" customHeight="1" thickTop="1">
      <c r="A9" s="699"/>
      <c r="B9" s="701"/>
      <c r="C9" s="701"/>
      <c r="D9" s="701"/>
      <c r="E9" s="701"/>
      <c r="F9" s="684"/>
      <c r="G9" s="696"/>
      <c r="I9" s="18"/>
      <c r="J9" s="18"/>
      <c r="K9" s="694"/>
      <c r="L9" s="694"/>
      <c r="M9" s="694"/>
      <c r="N9" s="694"/>
    </row>
    <row r="10" spans="1:15" s="10" customFormat="1" ht="28.5" customHeight="1" thickBot="1">
      <c r="A10" s="75" t="s">
        <v>95</v>
      </c>
      <c r="B10" s="136">
        <v>162</v>
      </c>
      <c r="C10" s="136">
        <v>154</v>
      </c>
      <c r="D10" s="136">
        <v>18</v>
      </c>
      <c r="E10" s="136">
        <v>16</v>
      </c>
      <c r="F10" s="137">
        <f>SUM(B10:E10)</f>
        <v>350</v>
      </c>
      <c r="G10" s="114" t="s">
        <v>134</v>
      </c>
      <c r="H10" s="10">
        <f>SUM(B10:G10)</f>
        <v>700</v>
      </c>
      <c r="K10" s="167">
        <f>B17</f>
        <v>45.585585585585584</v>
      </c>
      <c r="L10" s="167">
        <f>C17</f>
        <v>42.342342342342342</v>
      </c>
      <c r="M10" s="167">
        <f t="shared" ref="M10:N10" si="0">D17</f>
        <v>7.9279279279279278</v>
      </c>
      <c r="N10" s="167">
        <f t="shared" si="0"/>
        <v>4.1441441441441444</v>
      </c>
      <c r="O10" s="167">
        <f>N10+M10+L10+K10</f>
        <v>100</v>
      </c>
    </row>
    <row r="11" spans="1:15" s="10" customFormat="1" ht="28.5" customHeight="1" thickBot="1">
      <c r="A11" s="76" t="s">
        <v>82</v>
      </c>
      <c r="B11" s="43">
        <v>7</v>
      </c>
      <c r="C11" s="43">
        <v>5</v>
      </c>
      <c r="D11" s="43">
        <v>1</v>
      </c>
      <c r="E11" s="43" t="s">
        <v>411</v>
      </c>
      <c r="F11" s="138">
        <f t="shared" ref="F11:F15" si="1">SUM(B11:E11)</f>
        <v>13</v>
      </c>
      <c r="G11" s="115" t="s">
        <v>77</v>
      </c>
    </row>
    <row r="12" spans="1:15" s="10" customFormat="1" ht="28.5" customHeight="1" thickBot="1">
      <c r="A12" s="77" t="s">
        <v>83</v>
      </c>
      <c r="B12" s="139">
        <v>73</v>
      </c>
      <c r="C12" s="139">
        <v>57</v>
      </c>
      <c r="D12" s="139">
        <v>21</v>
      </c>
      <c r="E12" s="139">
        <v>5</v>
      </c>
      <c r="F12" s="140">
        <f t="shared" si="1"/>
        <v>156</v>
      </c>
      <c r="G12" s="116" t="s">
        <v>78</v>
      </c>
      <c r="I12" s="79" t="s">
        <v>296</v>
      </c>
      <c r="J12" s="10">
        <f t="shared" ref="J12:J15" si="2">F10</f>
        <v>350</v>
      </c>
    </row>
    <row r="13" spans="1:15" s="10" customFormat="1" ht="28.5" customHeight="1" thickBot="1">
      <c r="A13" s="76" t="s">
        <v>84</v>
      </c>
      <c r="B13" s="43">
        <v>6</v>
      </c>
      <c r="C13" s="43">
        <v>10</v>
      </c>
      <c r="D13" s="43">
        <v>3</v>
      </c>
      <c r="E13" s="43">
        <v>2</v>
      </c>
      <c r="F13" s="138">
        <f t="shared" si="1"/>
        <v>21</v>
      </c>
      <c r="G13" s="115" t="s">
        <v>79</v>
      </c>
      <c r="I13" s="79" t="s">
        <v>117</v>
      </c>
      <c r="J13" s="10">
        <f t="shared" si="2"/>
        <v>13</v>
      </c>
    </row>
    <row r="14" spans="1:15" s="10" customFormat="1" ht="28.5" customHeight="1" thickBot="1">
      <c r="A14" s="77" t="s">
        <v>85</v>
      </c>
      <c r="B14" s="139">
        <v>1</v>
      </c>
      <c r="C14" s="139">
        <v>5</v>
      </c>
      <c r="D14" s="139">
        <v>1</v>
      </c>
      <c r="E14" s="139" t="s">
        <v>411</v>
      </c>
      <c r="F14" s="140">
        <f t="shared" si="1"/>
        <v>7</v>
      </c>
      <c r="G14" s="116" t="s">
        <v>80</v>
      </c>
      <c r="I14" s="79" t="s">
        <v>118</v>
      </c>
      <c r="J14" s="10">
        <f t="shared" si="2"/>
        <v>156</v>
      </c>
    </row>
    <row r="15" spans="1:15" s="10" customFormat="1" ht="28.5" customHeight="1">
      <c r="A15" s="78" t="s">
        <v>86</v>
      </c>
      <c r="B15" s="152">
        <v>4</v>
      </c>
      <c r="C15" s="152">
        <v>4</v>
      </c>
      <c r="D15" s="152" t="s">
        <v>411</v>
      </c>
      <c r="E15" s="152" t="s">
        <v>411</v>
      </c>
      <c r="F15" s="155">
        <f t="shared" si="1"/>
        <v>8</v>
      </c>
      <c r="G15" s="117" t="s">
        <v>81</v>
      </c>
      <c r="I15" s="79" t="s">
        <v>119</v>
      </c>
      <c r="J15" s="10">
        <f t="shared" si="2"/>
        <v>21</v>
      </c>
    </row>
    <row r="16" spans="1:15" s="10" customFormat="1" ht="28.5" customHeight="1">
      <c r="A16" s="156" t="s">
        <v>23</v>
      </c>
      <c r="B16" s="157">
        <f>SUM(B10:B15)</f>
        <v>253</v>
      </c>
      <c r="C16" s="157">
        <f>SUM(C10:C15)</f>
        <v>235</v>
      </c>
      <c r="D16" s="157">
        <f>SUM(D10:D15)</f>
        <v>44</v>
      </c>
      <c r="E16" s="157">
        <f>SUM(E10:E15)</f>
        <v>23</v>
      </c>
      <c r="F16" s="157">
        <f>SUM(F10:F15)</f>
        <v>555</v>
      </c>
      <c r="G16" s="158" t="s">
        <v>24</v>
      </c>
      <c r="I16" s="79"/>
    </row>
    <row r="17" spans="1:11" s="10" customFormat="1" ht="28.5" customHeight="1">
      <c r="A17" s="159" t="s">
        <v>320</v>
      </c>
      <c r="B17" s="166">
        <f>(B16/$F$16)*100</f>
        <v>45.585585585585584</v>
      </c>
      <c r="C17" s="166">
        <f>(C16/$F$16)*100</f>
        <v>42.342342342342342</v>
      </c>
      <c r="D17" s="166">
        <f>(D16/$F$16)*100</f>
        <v>7.9279279279279278</v>
      </c>
      <c r="E17" s="166">
        <f>(E16/$F$16)*100</f>
        <v>4.1441441441441444</v>
      </c>
      <c r="F17" s="160">
        <f>SUM(B17:E17)</f>
        <v>100</v>
      </c>
      <c r="G17" s="161" t="s">
        <v>321</v>
      </c>
      <c r="I17" s="79" t="s">
        <v>120</v>
      </c>
      <c r="J17" s="10">
        <f>F14</f>
        <v>7</v>
      </c>
    </row>
    <row r="18" spans="1:11" ht="21" customHeight="1">
      <c r="A18" s="64"/>
      <c r="B18" s="65"/>
      <c r="C18" s="65"/>
      <c r="D18" s="65"/>
      <c r="E18" s="65"/>
      <c r="F18" s="65"/>
      <c r="G18" s="64"/>
      <c r="I18" s="79" t="s">
        <v>121</v>
      </c>
      <c r="J18" s="10">
        <f>F15</f>
        <v>8</v>
      </c>
    </row>
    <row r="19" spans="1:11" s="59" customFormat="1" ht="21.75">
      <c r="A19" s="630" t="s">
        <v>617</v>
      </c>
      <c r="B19" s="630"/>
      <c r="C19" s="630"/>
      <c r="D19" s="630"/>
      <c r="E19" s="630"/>
      <c r="F19" s="630"/>
      <c r="G19" s="630"/>
      <c r="H19" s="588"/>
      <c r="I19" s="588"/>
      <c r="J19" s="588"/>
      <c r="K19" s="588"/>
    </row>
    <row r="20" spans="1:11" s="59" customFormat="1" ht="21.75">
      <c r="A20" s="630" t="s">
        <v>436</v>
      </c>
      <c r="B20" s="630"/>
      <c r="C20" s="630"/>
      <c r="D20" s="630"/>
      <c r="E20" s="630"/>
      <c r="F20" s="630"/>
      <c r="G20" s="630"/>
      <c r="H20" s="588"/>
      <c r="I20" s="588"/>
      <c r="J20" s="588"/>
      <c r="K20" s="588"/>
    </row>
    <row r="21" spans="1:11" s="59" customFormat="1" ht="15">
      <c r="A21" s="631" t="s">
        <v>618</v>
      </c>
      <c r="B21" s="631"/>
      <c r="C21" s="631"/>
      <c r="D21" s="631"/>
      <c r="E21" s="631"/>
      <c r="F21" s="631"/>
      <c r="G21" s="631"/>
      <c r="H21" s="589"/>
      <c r="I21" s="589"/>
      <c r="J21" s="589"/>
      <c r="K21" s="589"/>
    </row>
    <row r="22" spans="1:11" s="59" customFormat="1" ht="15">
      <c r="A22" s="631" t="s">
        <v>443</v>
      </c>
      <c r="B22" s="631"/>
      <c r="C22" s="631"/>
      <c r="D22" s="631"/>
      <c r="E22" s="631"/>
      <c r="F22" s="631"/>
      <c r="G22" s="631"/>
      <c r="H22" s="589"/>
      <c r="I22" s="589"/>
      <c r="J22" s="589"/>
      <c r="K22" s="589"/>
    </row>
    <row r="23" spans="1:11">
      <c r="A23" s="64"/>
      <c r="B23" s="65"/>
      <c r="C23" s="65"/>
      <c r="D23" s="65"/>
      <c r="E23" s="65"/>
      <c r="F23" s="65"/>
      <c r="G23" s="64"/>
    </row>
    <row r="24" spans="1:11" ht="18" customHeight="1">
      <c r="A24" s="64"/>
      <c r="B24" s="65"/>
      <c r="C24" s="65"/>
      <c r="D24" s="65"/>
      <c r="E24" s="65"/>
      <c r="F24" s="65"/>
      <c r="G24" s="64"/>
    </row>
    <row r="25" spans="1:11" ht="18" customHeight="1">
      <c r="A25" s="64"/>
      <c r="B25" s="65"/>
      <c r="C25" s="65"/>
      <c r="D25" s="65"/>
      <c r="E25" s="65"/>
      <c r="F25" s="65"/>
      <c r="G25" s="64"/>
    </row>
    <row r="26" spans="1:11" ht="18" customHeight="1">
      <c r="A26" s="64"/>
      <c r="B26" s="65"/>
      <c r="C26" s="65"/>
      <c r="D26" s="65"/>
      <c r="E26" s="65"/>
      <c r="F26" s="65"/>
      <c r="G26" s="64"/>
    </row>
    <row r="27" spans="1:11" ht="18" customHeight="1">
      <c r="A27" s="64"/>
      <c r="B27" s="65"/>
      <c r="C27" s="65"/>
      <c r="D27" s="65"/>
      <c r="E27" s="65"/>
      <c r="F27" s="65"/>
      <c r="G27" s="64"/>
    </row>
    <row r="28" spans="1:11" ht="18" customHeight="1">
      <c r="A28" s="64"/>
      <c r="B28" s="65"/>
      <c r="C28" s="65"/>
      <c r="D28" s="65"/>
      <c r="E28" s="65"/>
      <c r="F28" s="65"/>
      <c r="G28" s="64"/>
    </row>
    <row r="29" spans="1:11" ht="18" customHeight="1">
      <c r="A29" s="64"/>
      <c r="B29" s="65"/>
      <c r="C29" s="65"/>
      <c r="D29" s="65"/>
      <c r="E29" s="65"/>
      <c r="F29" s="65"/>
      <c r="G29" s="64"/>
    </row>
    <row r="30" spans="1:11" ht="18" customHeight="1">
      <c r="A30" s="64"/>
      <c r="B30" s="65"/>
      <c r="C30" s="65"/>
      <c r="D30" s="65"/>
      <c r="E30" s="65"/>
      <c r="F30" s="65"/>
      <c r="G30" s="64"/>
    </row>
    <row r="31" spans="1:11" ht="18" customHeight="1">
      <c r="A31" s="64"/>
      <c r="B31" s="65"/>
      <c r="C31" s="65"/>
      <c r="D31" s="65"/>
      <c r="E31" s="65"/>
      <c r="F31" s="65"/>
      <c r="G31" s="64"/>
    </row>
    <row r="32" spans="1:11" ht="18" customHeight="1">
      <c r="A32" s="64"/>
      <c r="B32" s="65"/>
      <c r="C32" s="65"/>
      <c r="D32" s="65"/>
      <c r="E32" s="65"/>
      <c r="F32" s="65"/>
      <c r="G32" s="64"/>
    </row>
    <row r="33" spans="1:9" ht="18" customHeight="1">
      <c r="A33" s="64"/>
      <c r="B33" s="65"/>
      <c r="C33" s="65"/>
      <c r="D33" s="65"/>
      <c r="E33" s="65"/>
      <c r="F33" s="65"/>
      <c r="G33" s="64"/>
    </row>
    <row r="34" spans="1:9" ht="18" customHeight="1">
      <c r="A34" s="64"/>
      <c r="B34" s="65"/>
      <c r="C34" s="65"/>
      <c r="D34" s="65"/>
      <c r="E34" s="65"/>
      <c r="F34" s="65"/>
      <c r="G34" s="64"/>
    </row>
    <row r="35" spans="1:9">
      <c r="A35" s="64"/>
      <c r="B35" s="65"/>
      <c r="C35" s="65"/>
      <c r="D35" s="65"/>
      <c r="E35" s="65"/>
      <c r="F35" s="65"/>
      <c r="G35" s="64"/>
    </row>
    <row r="36" spans="1:9">
      <c r="A36" s="64"/>
      <c r="B36" s="65"/>
      <c r="C36" s="65"/>
      <c r="D36" s="65"/>
      <c r="E36" s="65"/>
      <c r="F36" s="65"/>
      <c r="G36" s="64"/>
    </row>
    <row r="37" spans="1:9">
      <c r="A37" s="64"/>
      <c r="B37" s="65"/>
      <c r="C37" s="65"/>
      <c r="D37" s="65"/>
      <c r="E37" s="65"/>
      <c r="F37" s="65"/>
      <c r="G37" s="64"/>
    </row>
    <row r="38" spans="1:9">
      <c r="A38" s="64"/>
      <c r="B38" s="65"/>
      <c r="C38" s="65"/>
      <c r="D38" s="65"/>
      <c r="E38" s="65"/>
      <c r="F38" s="65"/>
      <c r="G38" s="64"/>
    </row>
    <row r="39" spans="1:9">
      <c r="A39" s="64"/>
      <c r="B39" s="65"/>
      <c r="C39" s="65"/>
      <c r="D39" s="65"/>
      <c r="E39" s="65"/>
      <c r="F39" s="65"/>
      <c r="G39" s="64"/>
    </row>
    <row r="40" spans="1:9">
      <c r="A40" s="64"/>
      <c r="B40" s="65"/>
      <c r="C40" s="65"/>
      <c r="D40" s="65"/>
      <c r="E40" s="65"/>
      <c r="F40" s="65"/>
      <c r="G40" s="64"/>
    </row>
    <row r="41" spans="1:9">
      <c r="A41" s="64"/>
      <c r="B41" s="65"/>
      <c r="C41" s="65"/>
      <c r="D41" s="65"/>
      <c r="E41" s="65"/>
      <c r="F41" s="65"/>
      <c r="G41" s="64"/>
    </row>
    <row r="42" spans="1:9">
      <c r="A42" s="64"/>
      <c r="B42" s="65"/>
      <c r="C42" s="65"/>
      <c r="D42" s="65"/>
      <c r="E42" s="65"/>
      <c r="F42" s="65"/>
      <c r="G42" s="64"/>
    </row>
    <row r="43" spans="1:9">
      <c r="A43" s="64"/>
      <c r="B43" s="65"/>
      <c r="C43" s="65"/>
      <c r="D43" s="65"/>
      <c r="E43" s="65"/>
      <c r="F43" s="65"/>
      <c r="G43" s="64"/>
    </row>
    <row r="44" spans="1:9" ht="23.25" customHeight="1">
      <c r="A44" s="64"/>
      <c r="B44" s="65"/>
      <c r="C44" s="65"/>
      <c r="D44" s="65"/>
      <c r="E44" s="65"/>
      <c r="F44" s="65"/>
      <c r="G44" s="64"/>
    </row>
    <row r="45" spans="1:9">
      <c r="A45" s="153"/>
      <c r="B45" s="154"/>
      <c r="C45" s="154"/>
      <c r="D45" s="154"/>
      <c r="E45" s="154"/>
      <c r="F45" s="154"/>
      <c r="G45" s="153"/>
    </row>
    <row r="46" spans="1:9">
      <c r="A46" s="153"/>
      <c r="B46" s="154"/>
      <c r="C46" s="154"/>
      <c r="D46" s="154"/>
      <c r="E46" s="154"/>
      <c r="F46" s="154"/>
      <c r="G46" s="153"/>
    </row>
    <row r="47" spans="1:9">
      <c r="A47" s="649" t="s">
        <v>578</v>
      </c>
      <c r="B47" s="649"/>
      <c r="C47" s="649"/>
      <c r="D47" s="649"/>
      <c r="E47" s="649"/>
      <c r="F47" s="649"/>
      <c r="G47" s="649"/>
      <c r="H47" s="59"/>
      <c r="I47" s="59"/>
    </row>
    <row r="48" spans="1:9">
      <c r="A48" s="153"/>
      <c r="B48" s="154"/>
      <c r="C48" s="154"/>
      <c r="D48" s="154"/>
      <c r="E48" s="154"/>
      <c r="F48" s="154"/>
      <c r="G48" s="153"/>
    </row>
  </sheetData>
  <mergeCells count="20">
    <mergeCell ref="A3:G3"/>
    <mergeCell ref="A4:G4"/>
    <mergeCell ref="A5:G5"/>
    <mergeCell ref="A6:G6"/>
    <mergeCell ref="A8:A9"/>
    <mergeCell ref="B8:B9"/>
    <mergeCell ref="C8:C9"/>
    <mergeCell ref="D8:D9"/>
    <mergeCell ref="E8:E9"/>
    <mergeCell ref="F8:F9"/>
    <mergeCell ref="A47:G47"/>
    <mergeCell ref="K8:K9"/>
    <mergeCell ref="L8:L9"/>
    <mergeCell ref="M8:M9"/>
    <mergeCell ref="N8:N9"/>
    <mergeCell ref="G8:G9"/>
    <mergeCell ref="A19:G19"/>
    <mergeCell ref="A20:G20"/>
    <mergeCell ref="A21:G21"/>
    <mergeCell ref="A22:G22"/>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zoomScaleNormal="100" zoomScaleSheetLayoutView="100" workbookViewId="0">
      <selection activeCell="H17" sqref="H17"/>
    </sheetView>
  </sheetViews>
  <sheetFormatPr defaultRowHeight="15"/>
  <cols>
    <col min="1" max="1" width="14.140625" customWidth="1"/>
    <col min="2" max="11" width="11.140625" customWidth="1"/>
    <col min="12" max="12" width="15.85546875" customWidth="1"/>
  </cols>
  <sheetData>
    <row r="1" spans="1:12" s="3" customFormat="1" ht="30.75">
      <c r="A1" s="499" t="s">
        <v>108</v>
      </c>
      <c r="B1" s="500"/>
      <c r="C1" s="500"/>
      <c r="D1" s="500"/>
      <c r="E1" s="500"/>
      <c r="F1" s="500"/>
      <c r="G1" s="500"/>
      <c r="H1" s="502"/>
      <c r="I1" s="500"/>
      <c r="J1" s="500"/>
      <c r="K1" s="502"/>
      <c r="L1" s="501" t="s">
        <v>132</v>
      </c>
    </row>
    <row r="2" spans="1:12" s="3" customFormat="1" ht="12" customHeight="1">
      <c r="A2" s="64"/>
      <c r="B2" s="65"/>
      <c r="C2" s="65"/>
      <c r="D2" s="65"/>
      <c r="E2" s="65"/>
      <c r="F2" s="65"/>
      <c r="G2" s="65"/>
      <c r="H2" s="65"/>
      <c r="I2" s="65"/>
      <c r="J2" s="65"/>
      <c r="K2" s="65"/>
      <c r="L2" s="65"/>
    </row>
    <row r="3" spans="1:12" s="584" customFormat="1" ht="23.25">
      <c r="A3" s="654" t="s">
        <v>322</v>
      </c>
      <c r="B3" s="654"/>
      <c r="C3" s="654"/>
      <c r="D3" s="654"/>
      <c r="E3" s="654"/>
      <c r="F3" s="654"/>
      <c r="G3" s="654"/>
      <c r="H3" s="654"/>
      <c r="I3" s="654"/>
      <c r="J3" s="654"/>
      <c r="K3" s="654"/>
      <c r="L3" s="654"/>
    </row>
    <row r="4" spans="1:12" s="2" customFormat="1" ht="21.75">
      <c r="A4" s="655" t="s">
        <v>436</v>
      </c>
      <c r="B4" s="655"/>
      <c r="C4" s="655"/>
      <c r="D4" s="655"/>
      <c r="E4" s="655"/>
      <c r="F4" s="655"/>
      <c r="G4" s="655"/>
      <c r="H4" s="655"/>
      <c r="I4" s="655"/>
      <c r="J4" s="655"/>
      <c r="K4" s="655"/>
      <c r="L4" s="655"/>
    </row>
    <row r="5" spans="1:12" s="2" customFormat="1" ht="18" customHeight="1">
      <c r="A5" s="697" t="s">
        <v>323</v>
      </c>
      <c r="B5" s="697"/>
      <c r="C5" s="697"/>
      <c r="D5" s="697"/>
      <c r="E5" s="697"/>
      <c r="F5" s="697"/>
      <c r="G5" s="697"/>
      <c r="H5" s="697"/>
      <c r="I5" s="697"/>
      <c r="J5" s="697"/>
      <c r="K5" s="697"/>
      <c r="L5" s="697"/>
    </row>
    <row r="6" spans="1:12" s="3" customFormat="1">
      <c r="A6" s="657" t="s">
        <v>443</v>
      </c>
      <c r="B6" s="657"/>
      <c r="C6" s="657"/>
      <c r="D6" s="657"/>
      <c r="E6" s="657"/>
      <c r="F6" s="657"/>
      <c r="G6" s="657"/>
      <c r="H6" s="657"/>
      <c r="I6" s="657"/>
      <c r="J6" s="657"/>
      <c r="K6" s="657"/>
      <c r="L6" s="657"/>
    </row>
    <row r="7" spans="1:12" s="7" customFormat="1" ht="15.75">
      <c r="A7" s="148" t="s">
        <v>169</v>
      </c>
      <c r="B7" s="148"/>
      <c r="C7" s="148"/>
      <c r="D7" s="148"/>
      <c r="E7" s="148"/>
      <c r="F7" s="148"/>
      <c r="G7" s="148"/>
      <c r="H7" s="168"/>
      <c r="I7" s="168"/>
      <c r="J7" s="5"/>
      <c r="K7" s="41"/>
      <c r="L7" s="8" t="s">
        <v>259</v>
      </c>
    </row>
    <row r="8" spans="1:12" ht="15" customHeight="1" thickBot="1">
      <c r="A8" s="658" t="s">
        <v>335</v>
      </c>
      <c r="B8" s="671" t="s">
        <v>326</v>
      </c>
      <c r="C8" s="702"/>
      <c r="D8" s="702"/>
      <c r="E8" s="702"/>
      <c r="F8" s="702"/>
      <c r="G8" s="702"/>
      <c r="H8" s="702"/>
      <c r="I8" s="702"/>
      <c r="J8" s="702"/>
      <c r="K8" s="702"/>
      <c r="L8" s="703" t="s">
        <v>338</v>
      </c>
    </row>
    <row r="9" spans="1:12" ht="15.75" thickBot="1">
      <c r="A9" s="667"/>
      <c r="B9" s="666" t="s">
        <v>306</v>
      </c>
      <c r="C9" s="666"/>
      <c r="D9" s="666"/>
      <c r="E9" s="666"/>
      <c r="F9" s="666"/>
      <c r="G9" s="666"/>
      <c r="H9" s="666"/>
      <c r="I9" s="666"/>
      <c r="J9" s="666"/>
      <c r="K9" s="666"/>
      <c r="L9" s="704"/>
    </row>
    <row r="10" spans="1:12" ht="27.6" customHeight="1" thickBot="1">
      <c r="A10" s="667"/>
      <c r="B10" s="259" t="s">
        <v>56</v>
      </c>
      <c r="C10" s="259" t="s">
        <v>58</v>
      </c>
      <c r="D10" s="259" t="s">
        <v>60</v>
      </c>
      <c r="E10" s="259" t="s">
        <v>91</v>
      </c>
      <c r="F10" s="259" t="s">
        <v>63</v>
      </c>
      <c r="G10" s="259" t="s">
        <v>65</v>
      </c>
      <c r="H10" s="259" t="s">
        <v>67</v>
      </c>
      <c r="I10" s="259" t="s">
        <v>305</v>
      </c>
      <c r="J10" s="259" t="s">
        <v>70</v>
      </c>
      <c r="K10" s="259" t="s">
        <v>11</v>
      </c>
      <c r="L10" s="704"/>
    </row>
    <row r="11" spans="1:12" ht="27.6" customHeight="1">
      <c r="A11" s="659"/>
      <c r="B11" s="553" t="s">
        <v>57</v>
      </c>
      <c r="C11" s="553" t="s">
        <v>59</v>
      </c>
      <c r="D11" s="553" t="s">
        <v>61</v>
      </c>
      <c r="E11" s="553" t="s">
        <v>62</v>
      </c>
      <c r="F11" s="553" t="s">
        <v>64</v>
      </c>
      <c r="G11" s="553" t="s">
        <v>66</v>
      </c>
      <c r="H11" s="553" t="s">
        <v>68</v>
      </c>
      <c r="I11" s="553" t="s">
        <v>157</v>
      </c>
      <c r="J11" s="553" t="s">
        <v>287</v>
      </c>
      <c r="K11" s="554" t="s">
        <v>12</v>
      </c>
      <c r="L11" s="705"/>
    </row>
    <row r="12" spans="1:12" ht="27" customHeight="1" thickBot="1">
      <c r="A12" s="262" t="s">
        <v>56</v>
      </c>
      <c r="B12" s="269">
        <v>161</v>
      </c>
      <c r="C12" s="269">
        <v>52</v>
      </c>
      <c r="D12" s="269">
        <v>10</v>
      </c>
      <c r="E12" s="269">
        <v>12</v>
      </c>
      <c r="F12" s="269">
        <v>5</v>
      </c>
      <c r="G12" s="269">
        <v>0</v>
      </c>
      <c r="H12" s="269">
        <v>3</v>
      </c>
      <c r="I12" s="269" t="s">
        <v>411</v>
      </c>
      <c r="J12" s="269">
        <v>6</v>
      </c>
      <c r="K12" s="263">
        <f>SUM(B12:J12)</f>
        <v>249</v>
      </c>
      <c r="L12" s="264" t="s">
        <v>57</v>
      </c>
    </row>
    <row r="13" spans="1:12" ht="27" customHeight="1" thickBot="1">
      <c r="A13" s="265" t="s">
        <v>58</v>
      </c>
      <c r="B13" s="291">
        <v>50</v>
      </c>
      <c r="C13" s="291">
        <v>89</v>
      </c>
      <c r="D13" s="291">
        <v>11</v>
      </c>
      <c r="E13" s="291">
        <v>4</v>
      </c>
      <c r="F13" s="291">
        <v>1</v>
      </c>
      <c r="G13" s="291">
        <v>0</v>
      </c>
      <c r="H13" s="291">
        <v>8</v>
      </c>
      <c r="I13" s="291">
        <v>18</v>
      </c>
      <c r="J13" s="291">
        <v>5</v>
      </c>
      <c r="K13" s="267">
        <f t="shared" ref="K13:K20" si="0">SUM(B13:J13)</f>
        <v>186</v>
      </c>
      <c r="L13" s="268" t="s">
        <v>59</v>
      </c>
    </row>
    <row r="14" spans="1:12" ht="27" customHeight="1" thickBot="1">
      <c r="A14" s="292" t="s">
        <v>60</v>
      </c>
      <c r="B14" s="293">
        <v>4</v>
      </c>
      <c r="C14" s="293">
        <v>20</v>
      </c>
      <c r="D14" s="293" t="s">
        <v>411</v>
      </c>
      <c r="E14" s="293">
        <v>1</v>
      </c>
      <c r="F14" s="293" t="s">
        <v>411</v>
      </c>
      <c r="G14" s="293">
        <v>0</v>
      </c>
      <c r="H14" s="293" t="s">
        <v>411</v>
      </c>
      <c r="I14" s="293">
        <v>7</v>
      </c>
      <c r="J14" s="293">
        <v>1</v>
      </c>
      <c r="K14" s="294">
        <f t="shared" si="0"/>
        <v>33</v>
      </c>
      <c r="L14" s="295" t="s">
        <v>61</v>
      </c>
    </row>
    <row r="15" spans="1:12" ht="27" customHeight="1" thickBot="1">
      <c r="A15" s="265" t="s">
        <v>91</v>
      </c>
      <c r="B15" s="266">
        <v>5</v>
      </c>
      <c r="C15" s="266">
        <v>7</v>
      </c>
      <c r="D15" s="266">
        <v>14</v>
      </c>
      <c r="E15" s="266">
        <v>1</v>
      </c>
      <c r="F15" s="266" t="s">
        <v>411</v>
      </c>
      <c r="G15" s="266">
        <v>0</v>
      </c>
      <c r="H15" s="266" t="s">
        <v>411</v>
      </c>
      <c r="I15" s="266">
        <v>2</v>
      </c>
      <c r="J15" s="266">
        <v>1</v>
      </c>
      <c r="K15" s="267">
        <f t="shared" si="0"/>
        <v>30</v>
      </c>
      <c r="L15" s="268" t="s">
        <v>62</v>
      </c>
    </row>
    <row r="16" spans="1:12" ht="27" customHeight="1" thickBot="1">
      <c r="A16" s="292" t="s">
        <v>63</v>
      </c>
      <c r="B16" s="293">
        <v>10</v>
      </c>
      <c r="C16" s="293">
        <v>4</v>
      </c>
      <c r="D16" s="293">
        <v>3</v>
      </c>
      <c r="E16" s="293">
        <v>9</v>
      </c>
      <c r="F16" s="293" t="s">
        <v>411</v>
      </c>
      <c r="G16" s="293">
        <v>0</v>
      </c>
      <c r="H16" s="293">
        <v>4</v>
      </c>
      <c r="I16" s="293" t="s">
        <v>411</v>
      </c>
      <c r="J16" s="293" t="s">
        <v>411</v>
      </c>
      <c r="K16" s="294">
        <f t="shared" si="0"/>
        <v>30</v>
      </c>
      <c r="L16" s="295" t="s">
        <v>64</v>
      </c>
    </row>
    <row r="17" spans="1:12" ht="27" customHeight="1" thickBot="1">
      <c r="A17" s="265" t="s">
        <v>65</v>
      </c>
      <c r="B17" s="266">
        <v>2</v>
      </c>
      <c r="C17" s="266">
        <v>1</v>
      </c>
      <c r="D17" s="266" t="s">
        <v>411</v>
      </c>
      <c r="E17" s="266">
        <v>1</v>
      </c>
      <c r="F17" s="266">
        <v>2</v>
      </c>
      <c r="G17" s="266">
        <v>0</v>
      </c>
      <c r="H17" s="266" t="s">
        <v>411</v>
      </c>
      <c r="I17" s="266" t="s">
        <v>411</v>
      </c>
      <c r="J17" s="266">
        <v>1</v>
      </c>
      <c r="K17" s="267">
        <f t="shared" si="0"/>
        <v>7</v>
      </c>
      <c r="L17" s="268" t="s">
        <v>66</v>
      </c>
    </row>
    <row r="18" spans="1:12" ht="27" customHeight="1" thickBot="1">
      <c r="A18" s="292" t="s">
        <v>67</v>
      </c>
      <c r="B18" s="293" t="s">
        <v>411</v>
      </c>
      <c r="C18" s="293">
        <v>1</v>
      </c>
      <c r="D18" s="293" t="s">
        <v>411</v>
      </c>
      <c r="E18" s="293">
        <v>1</v>
      </c>
      <c r="F18" s="293">
        <v>1</v>
      </c>
      <c r="G18" s="293">
        <v>0</v>
      </c>
      <c r="H18" s="293" t="s">
        <v>411</v>
      </c>
      <c r="I18" s="293" t="s">
        <v>411</v>
      </c>
      <c r="J18" s="293" t="s">
        <v>411</v>
      </c>
      <c r="K18" s="294">
        <f t="shared" si="0"/>
        <v>3</v>
      </c>
      <c r="L18" s="295" t="s">
        <v>68</v>
      </c>
    </row>
    <row r="19" spans="1:12" ht="27" customHeight="1" thickBot="1">
      <c r="A19" s="265" t="s">
        <v>305</v>
      </c>
      <c r="B19" s="266">
        <v>7</v>
      </c>
      <c r="C19" s="266">
        <v>2</v>
      </c>
      <c r="D19" s="266">
        <v>1</v>
      </c>
      <c r="E19" s="266">
        <v>1</v>
      </c>
      <c r="F19" s="266" t="s">
        <v>411</v>
      </c>
      <c r="G19" s="266">
        <v>0</v>
      </c>
      <c r="H19" s="266">
        <v>2</v>
      </c>
      <c r="I19" s="266">
        <v>2</v>
      </c>
      <c r="J19" s="266" t="s">
        <v>411</v>
      </c>
      <c r="K19" s="267">
        <f t="shared" si="0"/>
        <v>15</v>
      </c>
      <c r="L19" s="268" t="s">
        <v>157</v>
      </c>
    </row>
    <row r="20" spans="1:12" ht="27" customHeight="1">
      <c r="A20" s="296" t="s">
        <v>70</v>
      </c>
      <c r="B20" s="297" t="s">
        <v>411</v>
      </c>
      <c r="C20" s="297">
        <v>2</v>
      </c>
      <c r="D20" s="297" t="s">
        <v>411</v>
      </c>
      <c r="E20" s="297" t="s">
        <v>411</v>
      </c>
      <c r="F20" s="297" t="s">
        <v>411</v>
      </c>
      <c r="G20" s="297">
        <v>0</v>
      </c>
      <c r="H20" s="297" t="s">
        <v>411</v>
      </c>
      <c r="I20" s="297" t="s">
        <v>411</v>
      </c>
      <c r="J20" s="297" t="s">
        <v>411</v>
      </c>
      <c r="K20" s="298">
        <f t="shared" si="0"/>
        <v>2</v>
      </c>
      <c r="L20" s="299" t="s">
        <v>287</v>
      </c>
    </row>
    <row r="21" spans="1:12" ht="27" customHeight="1">
      <c r="A21" s="300" t="s">
        <v>11</v>
      </c>
      <c r="B21" s="301">
        <f t="shared" ref="B21:K21" si="1">SUM(B12:B20)</f>
        <v>239</v>
      </c>
      <c r="C21" s="301">
        <f t="shared" si="1"/>
        <v>178</v>
      </c>
      <c r="D21" s="301">
        <f t="shared" si="1"/>
        <v>39</v>
      </c>
      <c r="E21" s="301">
        <f t="shared" si="1"/>
        <v>30</v>
      </c>
      <c r="F21" s="301">
        <f t="shared" si="1"/>
        <v>9</v>
      </c>
      <c r="G21" s="301">
        <f t="shared" si="1"/>
        <v>0</v>
      </c>
      <c r="H21" s="301">
        <f t="shared" si="1"/>
        <v>17</v>
      </c>
      <c r="I21" s="301">
        <f t="shared" si="1"/>
        <v>29</v>
      </c>
      <c r="J21" s="301">
        <f t="shared" si="1"/>
        <v>14</v>
      </c>
      <c r="K21" s="301">
        <f t="shared" si="1"/>
        <v>555</v>
      </c>
      <c r="L21" s="302" t="s">
        <v>12</v>
      </c>
    </row>
    <row r="22" spans="1:12">
      <c r="A22" s="147"/>
    </row>
    <row r="23" spans="1:12" ht="16.5">
      <c r="A23" s="181"/>
      <c r="B23" s="181"/>
      <c r="C23" s="181"/>
      <c r="D23" s="181"/>
      <c r="E23" s="181"/>
      <c r="F23" s="181"/>
      <c r="G23" s="181"/>
      <c r="I23" s="181"/>
      <c r="J23" s="181"/>
      <c r="K23" s="181"/>
    </row>
    <row r="24" spans="1:12" ht="16.5">
      <c r="A24" s="181"/>
      <c r="B24" s="181"/>
      <c r="C24" s="182"/>
      <c r="D24" s="182"/>
      <c r="E24" s="182"/>
      <c r="F24" s="182"/>
      <c r="G24" s="182"/>
      <c r="I24" s="182"/>
      <c r="J24" s="182"/>
      <c r="K24" s="182"/>
    </row>
    <row r="25" spans="1:12" ht="16.5">
      <c r="A25" s="181"/>
      <c r="B25" s="181"/>
      <c r="C25" s="182"/>
      <c r="D25" s="182"/>
      <c r="E25" s="182"/>
      <c r="F25" s="182"/>
      <c r="G25" s="182"/>
      <c r="I25" s="182"/>
      <c r="J25" s="182"/>
      <c r="K25" s="182"/>
    </row>
    <row r="26" spans="1:12" ht="16.5">
      <c r="A26" s="181"/>
      <c r="B26" s="181"/>
      <c r="C26" s="182"/>
      <c r="D26" s="182"/>
      <c r="E26" s="182"/>
      <c r="F26" s="182"/>
      <c r="G26" s="182"/>
      <c r="I26" s="182"/>
      <c r="J26" s="182"/>
      <c r="K26" s="182"/>
    </row>
    <row r="27" spans="1:12" ht="16.5">
      <c r="A27" s="181"/>
      <c r="B27" s="181"/>
      <c r="C27" s="182"/>
      <c r="D27" s="182"/>
      <c r="E27" s="182"/>
      <c r="F27" s="182"/>
      <c r="G27" s="182"/>
      <c r="I27" s="182"/>
      <c r="J27" s="182"/>
      <c r="K27" s="182"/>
    </row>
    <row r="28" spans="1:12" ht="16.5">
      <c r="A28" s="181"/>
      <c r="B28" s="181"/>
      <c r="C28" s="182"/>
      <c r="D28" s="182"/>
      <c r="E28" s="182"/>
      <c r="F28" s="182"/>
      <c r="G28" s="182"/>
      <c r="I28" s="182"/>
      <c r="J28" s="182"/>
      <c r="K28" s="182"/>
    </row>
    <row r="29" spans="1:12" ht="16.5">
      <c r="A29" s="181"/>
      <c r="B29" s="181"/>
      <c r="C29" s="182"/>
      <c r="D29" s="182"/>
      <c r="E29" s="182"/>
      <c r="F29" s="182"/>
      <c r="G29" s="182"/>
      <c r="I29" s="182"/>
      <c r="J29" s="182"/>
      <c r="K29" s="182"/>
    </row>
    <row r="30" spans="1:12" ht="16.5">
      <c r="A30" s="181"/>
      <c r="B30" s="181"/>
      <c r="C30" s="182"/>
      <c r="D30" s="182"/>
      <c r="E30" s="182"/>
      <c r="F30" s="182"/>
      <c r="G30" s="182"/>
      <c r="I30" s="182"/>
      <c r="J30" s="182"/>
      <c r="K30" s="182"/>
    </row>
    <row r="31" spans="1:12" ht="16.5">
      <c r="A31" s="181"/>
      <c r="B31" s="181"/>
      <c r="C31" s="182"/>
      <c r="D31" s="182"/>
      <c r="E31" s="182"/>
      <c r="F31" s="182"/>
      <c r="G31" s="182"/>
      <c r="I31" s="182"/>
      <c r="J31" s="182"/>
      <c r="K31" s="182"/>
    </row>
    <row r="32" spans="1:12" ht="16.5">
      <c r="A32" s="181"/>
      <c r="B32" s="181"/>
      <c r="C32" s="182"/>
      <c r="D32" s="182"/>
      <c r="E32" s="182"/>
      <c r="F32" s="182"/>
      <c r="G32" s="182"/>
      <c r="I32" s="182"/>
      <c r="J32" s="182"/>
      <c r="K32" s="182"/>
    </row>
    <row r="33" spans="1:11" ht="16.5">
      <c r="A33" s="181"/>
      <c r="B33" s="181"/>
      <c r="C33" s="182"/>
      <c r="D33" s="182"/>
      <c r="E33" s="182"/>
      <c r="F33" s="182"/>
      <c r="G33" s="182"/>
      <c r="H33" s="182"/>
      <c r="I33" s="182"/>
      <c r="J33" s="182"/>
      <c r="K33" s="182"/>
    </row>
    <row r="34" spans="1:11" ht="16.5">
      <c r="A34" s="181"/>
      <c r="B34" s="181"/>
      <c r="C34" s="182"/>
      <c r="D34" s="182"/>
      <c r="E34" s="182"/>
      <c r="F34" s="182"/>
      <c r="G34" s="182"/>
      <c r="H34" s="182"/>
      <c r="I34" s="182"/>
      <c r="J34" s="182"/>
      <c r="K34" s="182"/>
    </row>
    <row r="35" spans="1:11" ht="16.5">
      <c r="A35" s="181"/>
      <c r="B35" s="181"/>
      <c r="C35" s="182"/>
      <c r="D35" s="182"/>
      <c r="E35" s="182"/>
      <c r="F35" s="182"/>
      <c r="G35" s="182"/>
      <c r="H35" s="182"/>
      <c r="I35" s="182"/>
      <c r="J35" s="182"/>
      <c r="K35" s="18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7"/>
  <sheetViews>
    <sheetView rightToLeft="1" view="pageBreakPreview" zoomScaleNormal="100" zoomScaleSheetLayoutView="100" workbookViewId="0">
      <selection activeCell="A5" sqref="A5:E5"/>
    </sheetView>
  </sheetViews>
  <sheetFormatPr defaultRowHeight="12.75"/>
  <cols>
    <col min="1" max="5" width="12.28515625" style="1" customWidth="1"/>
    <col min="6" max="6" width="9" style="1" customWidth="1"/>
    <col min="7"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09" t="s">
        <v>173</v>
      </c>
      <c r="B3" s="609"/>
      <c r="C3" s="609"/>
      <c r="D3" s="609"/>
      <c r="E3" s="609"/>
      <c r="F3" s="466"/>
      <c r="G3" s="610" t="s">
        <v>233</v>
      </c>
      <c r="H3" s="611"/>
      <c r="I3" s="611"/>
      <c r="J3" s="611"/>
      <c r="K3" s="611"/>
    </row>
    <row r="4" spans="1:11" ht="41.25" customHeight="1">
      <c r="A4" s="556"/>
      <c r="B4" s="556"/>
      <c r="C4" s="556"/>
      <c r="D4" s="556"/>
      <c r="E4" s="556"/>
      <c r="F4" s="556"/>
      <c r="G4" s="557"/>
      <c r="H4" s="558"/>
      <c r="I4" s="558"/>
      <c r="J4" s="558"/>
      <c r="K4" s="558"/>
    </row>
    <row r="5" spans="1:11" ht="76.5" customHeight="1">
      <c r="A5" s="612" t="s">
        <v>557</v>
      </c>
      <c r="B5" s="612"/>
      <c r="C5" s="612"/>
      <c r="D5" s="612"/>
      <c r="E5" s="612"/>
      <c r="F5" s="542"/>
      <c r="G5" s="613" t="s">
        <v>558</v>
      </c>
      <c r="H5" s="613"/>
      <c r="I5" s="613"/>
      <c r="J5" s="613"/>
      <c r="K5" s="613"/>
    </row>
    <row r="6" spans="1:11" ht="4.5" customHeight="1">
      <c r="A6" s="551"/>
      <c r="B6" s="551"/>
      <c r="C6" s="551"/>
      <c r="D6" s="551"/>
      <c r="E6" s="551"/>
      <c r="F6" s="357"/>
      <c r="G6" s="552"/>
      <c r="H6" s="552"/>
      <c r="I6" s="552"/>
      <c r="J6" s="552"/>
      <c r="K6" s="552"/>
    </row>
    <row r="7" spans="1:11" ht="70.5" customHeight="1">
      <c r="A7" s="612" t="s">
        <v>556</v>
      </c>
      <c r="B7" s="612"/>
      <c r="C7" s="612"/>
      <c r="D7" s="612"/>
      <c r="E7" s="612"/>
      <c r="F7" s="356"/>
      <c r="G7" s="613" t="s">
        <v>559</v>
      </c>
      <c r="H7" s="613"/>
      <c r="I7" s="613"/>
      <c r="J7" s="613"/>
      <c r="K7" s="613"/>
    </row>
    <row r="8" spans="1:11" ht="4.5" customHeight="1">
      <c r="A8" s="551"/>
      <c r="B8" s="551"/>
      <c r="C8" s="551"/>
      <c r="D8" s="551"/>
      <c r="E8" s="551"/>
      <c r="F8" s="357"/>
      <c r="G8" s="552"/>
      <c r="H8" s="552"/>
      <c r="I8" s="552"/>
      <c r="J8" s="552"/>
      <c r="K8" s="552"/>
    </row>
    <row r="9" spans="1:11" ht="96.75" customHeight="1">
      <c r="A9" s="612" t="s">
        <v>402</v>
      </c>
      <c r="B9" s="612"/>
      <c r="C9" s="612"/>
      <c r="D9" s="612"/>
      <c r="E9" s="612"/>
      <c r="F9" s="356"/>
      <c r="G9" s="613" t="s">
        <v>242</v>
      </c>
      <c r="H9" s="613"/>
      <c r="I9" s="613"/>
      <c r="J9" s="613"/>
      <c r="K9" s="613"/>
    </row>
    <row r="10" spans="1:11">
      <c r="A10" s="19"/>
      <c r="B10" s="19"/>
      <c r="C10" s="19"/>
      <c r="D10" s="19"/>
      <c r="E10" s="19"/>
      <c r="F10" s="19"/>
      <c r="G10" s="359"/>
      <c r="H10" s="359"/>
      <c r="I10" s="359"/>
      <c r="J10" s="359"/>
      <c r="K10" s="359"/>
    </row>
    <row r="11" spans="1:11">
      <c r="A11" s="19"/>
      <c r="B11" s="19"/>
      <c r="C11" s="19"/>
      <c r="D11" s="19"/>
      <c r="E11" s="19"/>
      <c r="F11" s="19"/>
      <c r="G11" s="359"/>
      <c r="H11" s="359"/>
      <c r="I11" s="359"/>
      <c r="J11" s="359"/>
      <c r="K11" s="359"/>
    </row>
    <row r="12" spans="1:11" ht="21.75">
      <c r="A12" s="602" t="s">
        <v>174</v>
      </c>
      <c r="B12" s="602"/>
      <c r="C12" s="602"/>
      <c r="D12" s="602"/>
      <c r="E12" s="602"/>
      <c r="F12" s="356"/>
      <c r="G12" s="603" t="s">
        <v>311</v>
      </c>
      <c r="H12" s="603"/>
      <c r="I12" s="603"/>
      <c r="J12" s="603"/>
      <c r="K12" s="603"/>
    </row>
    <row r="13" spans="1:11" ht="21.75">
      <c r="A13" s="602" t="s">
        <v>357</v>
      </c>
      <c r="B13" s="602"/>
      <c r="C13" s="602"/>
      <c r="D13" s="602"/>
      <c r="E13" s="602"/>
      <c r="F13" s="356"/>
      <c r="G13" s="603" t="s">
        <v>363</v>
      </c>
      <c r="H13" s="603"/>
      <c r="I13" s="603"/>
      <c r="J13" s="603"/>
      <c r="K13" s="603"/>
    </row>
    <row r="14" spans="1:11">
      <c r="A14" s="19"/>
      <c r="B14" s="19"/>
      <c r="C14" s="19"/>
      <c r="D14" s="19"/>
      <c r="E14" s="19"/>
      <c r="F14" s="19"/>
      <c r="G14" s="19"/>
      <c r="H14" s="19"/>
      <c r="I14" s="19"/>
      <c r="J14" s="19"/>
      <c r="K14" s="19"/>
    </row>
    <row r="15" spans="1:11" ht="18">
      <c r="A15" s="104"/>
      <c r="C15" s="105"/>
      <c r="D15" s="19"/>
      <c r="E15" s="19"/>
      <c r="F15" s="19"/>
      <c r="G15" s="19"/>
      <c r="H15" s="19"/>
      <c r="I15" s="19"/>
      <c r="J15" s="19"/>
      <c r="K15" s="19"/>
    </row>
    <row r="16" spans="1:11" ht="18">
      <c r="A16" s="106"/>
      <c r="C16" s="107"/>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25"/>
  <sheetViews>
    <sheetView rightToLeft="1" view="pageBreakPreview" zoomScaleNormal="100" zoomScaleSheetLayoutView="100" workbookViewId="0">
      <selection activeCell="J17" sqref="J17"/>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99" t="s">
        <v>108</v>
      </c>
      <c r="B1" s="500"/>
      <c r="C1" s="500"/>
      <c r="D1" s="500"/>
      <c r="E1" s="500"/>
      <c r="F1" s="500"/>
      <c r="G1" s="500"/>
      <c r="H1" s="500"/>
      <c r="I1" s="500"/>
      <c r="J1" s="500"/>
      <c r="K1" s="500"/>
      <c r="L1" s="500"/>
      <c r="M1" s="500"/>
      <c r="N1" s="501" t="s">
        <v>132</v>
      </c>
    </row>
    <row r="2" spans="1:19" ht="12" customHeight="1">
      <c r="A2" s="64"/>
      <c r="B2" s="65"/>
      <c r="C2" s="65"/>
      <c r="D2" s="65"/>
      <c r="E2" s="65"/>
      <c r="F2" s="65"/>
      <c r="G2" s="65"/>
      <c r="H2" s="65"/>
      <c r="I2" s="65"/>
      <c r="J2" s="65"/>
      <c r="K2" s="65"/>
      <c r="L2" s="65"/>
      <c r="M2" s="65"/>
      <c r="N2" s="65"/>
    </row>
    <row r="3" spans="1:19" s="584" customFormat="1" ht="21" customHeight="1">
      <c r="A3" s="654" t="s">
        <v>348</v>
      </c>
      <c r="B3" s="654"/>
      <c r="C3" s="654"/>
      <c r="D3" s="654"/>
      <c r="E3" s="654"/>
      <c r="F3" s="654"/>
      <c r="G3" s="654"/>
      <c r="H3" s="654"/>
      <c r="I3" s="654"/>
      <c r="J3" s="654"/>
      <c r="K3" s="654"/>
      <c r="L3" s="654"/>
      <c r="M3" s="654"/>
      <c r="N3" s="654"/>
    </row>
    <row r="4" spans="1:19" s="2" customFormat="1" ht="21.75">
      <c r="A4" s="655" t="s">
        <v>442</v>
      </c>
      <c r="B4" s="655"/>
      <c r="C4" s="655"/>
      <c r="D4" s="655"/>
      <c r="E4" s="655"/>
      <c r="F4" s="655"/>
      <c r="G4" s="655"/>
      <c r="H4" s="655"/>
      <c r="I4" s="655"/>
      <c r="J4" s="655"/>
      <c r="K4" s="655"/>
      <c r="L4" s="655"/>
      <c r="M4" s="655"/>
      <c r="N4" s="655"/>
    </row>
    <row r="5" spans="1:19" s="2" customFormat="1" ht="18">
      <c r="A5" s="656" t="s">
        <v>400</v>
      </c>
      <c r="B5" s="656"/>
      <c r="C5" s="656"/>
      <c r="D5" s="656"/>
      <c r="E5" s="656"/>
      <c r="F5" s="656"/>
      <c r="G5" s="656"/>
      <c r="H5" s="656"/>
      <c r="I5" s="656"/>
      <c r="J5" s="656"/>
      <c r="K5" s="656"/>
      <c r="L5" s="656"/>
      <c r="M5" s="656"/>
      <c r="N5" s="656"/>
    </row>
    <row r="6" spans="1:19" ht="15">
      <c r="A6" s="657" t="s">
        <v>458</v>
      </c>
      <c r="B6" s="657"/>
      <c r="C6" s="657"/>
      <c r="D6" s="657"/>
      <c r="E6" s="657"/>
      <c r="F6" s="657"/>
      <c r="G6" s="657"/>
      <c r="H6" s="657"/>
      <c r="I6" s="657"/>
      <c r="J6" s="657"/>
      <c r="K6" s="657"/>
      <c r="L6" s="657"/>
      <c r="M6" s="657"/>
      <c r="N6" s="657"/>
    </row>
    <row r="7" spans="1:19" s="7" customFormat="1" ht="15.75">
      <c r="A7" s="4" t="s">
        <v>136</v>
      </c>
      <c r="B7" s="4"/>
      <c r="C7" s="4"/>
      <c r="D7" s="4"/>
      <c r="E7" s="4"/>
      <c r="F7" s="4"/>
      <c r="G7" s="4"/>
      <c r="H7" s="5"/>
      <c r="I7" s="5"/>
      <c r="J7" s="5"/>
      <c r="K7" s="6"/>
      <c r="L7" s="41"/>
      <c r="M7" s="41"/>
      <c r="N7" s="8" t="s">
        <v>137</v>
      </c>
      <c r="O7" s="6"/>
    </row>
    <row r="8" spans="1:19" ht="33" customHeight="1" thickBot="1">
      <c r="A8" s="706" t="s">
        <v>619</v>
      </c>
      <c r="B8" s="660" t="s">
        <v>372</v>
      </c>
      <c r="C8" s="660"/>
      <c r="D8" s="660"/>
      <c r="E8" s="660"/>
      <c r="F8" s="660" t="s">
        <v>373</v>
      </c>
      <c r="G8" s="660"/>
      <c r="H8" s="660"/>
      <c r="I8" s="660"/>
      <c r="J8" s="660" t="s">
        <v>297</v>
      </c>
      <c r="K8" s="660"/>
      <c r="L8" s="660"/>
      <c r="M8" s="660"/>
      <c r="N8" s="695" t="s">
        <v>620</v>
      </c>
    </row>
    <row r="9" spans="1:19" s="9" customFormat="1" ht="38.25" customHeight="1" thickTop="1" thickBot="1">
      <c r="A9" s="707"/>
      <c r="B9" s="710" t="s">
        <v>429</v>
      </c>
      <c r="C9" s="711"/>
      <c r="D9" s="710" t="s">
        <v>459</v>
      </c>
      <c r="E9" s="711"/>
      <c r="F9" s="710" t="s">
        <v>429</v>
      </c>
      <c r="G9" s="711"/>
      <c r="H9" s="710" t="s">
        <v>460</v>
      </c>
      <c r="I9" s="711"/>
      <c r="J9" s="710" t="s">
        <v>429</v>
      </c>
      <c r="K9" s="711"/>
      <c r="L9" s="710" t="s">
        <v>460</v>
      </c>
      <c r="M9" s="711"/>
      <c r="N9" s="709"/>
    </row>
    <row r="10" spans="1:19" s="10" customFormat="1" ht="27" customHeight="1" thickTop="1">
      <c r="A10" s="708"/>
      <c r="B10" s="229" t="s">
        <v>303</v>
      </c>
      <c r="C10" s="229" t="s">
        <v>232</v>
      </c>
      <c r="D10" s="229" t="s">
        <v>303</v>
      </c>
      <c r="E10" s="229" t="s">
        <v>232</v>
      </c>
      <c r="F10" s="229" t="s">
        <v>303</v>
      </c>
      <c r="G10" s="229" t="s">
        <v>232</v>
      </c>
      <c r="H10" s="229" t="s">
        <v>416</v>
      </c>
      <c r="I10" s="229" t="s">
        <v>232</v>
      </c>
      <c r="J10" s="229" t="s">
        <v>303</v>
      </c>
      <c r="K10" s="229" t="s">
        <v>232</v>
      </c>
      <c r="L10" s="229" t="s">
        <v>303</v>
      </c>
      <c r="M10" s="229" t="s">
        <v>232</v>
      </c>
      <c r="N10" s="696"/>
    </row>
    <row r="11" spans="1:19" s="10" customFormat="1" ht="22.5" customHeight="1" thickBot="1">
      <c r="A11" s="303">
        <v>-20</v>
      </c>
      <c r="B11" s="304">
        <v>3</v>
      </c>
      <c r="C11" s="231">
        <f t="shared" ref="C11:C18" si="0">B11/$B$22%</f>
        <v>0.81300813008130079</v>
      </c>
      <c r="D11" s="304">
        <v>0</v>
      </c>
      <c r="E11" s="231">
        <f t="shared" ref="E11:E21" si="1">D11/$D$22%</f>
        <v>0</v>
      </c>
      <c r="F11" s="304" t="s">
        <v>411</v>
      </c>
      <c r="G11" s="231">
        <f t="shared" ref="G11:G20" si="2">F11/$F$22%</f>
        <v>0</v>
      </c>
      <c r="H11" s="304">
        <v>0</v>
      </c>
      <c r="I11" s="231">
        <f t="shared" ref="I11:I21" si="3">H11/$H$22%</f>
        <v>0</v>
      </c>
      <c r="J11" s="232">
        <f>B11+F11</f>
        <v>3</v>
      </c>
      <c r="K11" s="233">
        <f t="shared" ref="K11:K21" si="4">J11/$J$22%</f>
        <v>0.50420168067226889</v>
      </c>
      <c r="L11" s="232">
        <f>D11+H11</f>
        <v>0</v>
      </c>
      <c r="M11" s="233">
        <f t="shared" ref="M11:M21" si="5">L11/$L$22%</f>
        <v>0</v>
      </c>
      <c r="N11" s="305">
        <v>-20</v>
      </c>
    </row>
    <row r="12" spans="1:19" s="10" customFormat="1" ht="22.5" customHeight="1" thickTop="1" thickBot="1">
      <c r="A12" s="240" t="s">
        <v>2</v>
      </c>
      <c r="B12" s="306">
        <v>27</v>
      </c>
      <c r="C12" s="235">
        <f t="shared" si="0"/>
        <v>7.3170731707317076</v>
      </c>
      <c r="D12" s="306">
        <v>22</v>
      </c>
      <c r="E12" s="235">
        <f t="shared" si="1"/>
        <v>6.2857142857142856</v>
      </c>
      <c r="F12" s="306">
        <v>4</v>
      </c>
      <c r="G12" s="235">
        <f t="shared" si="2"/>
        <v>1.7699115044247788</v>
      </c>
      <c r="H12" s="306">
        <v>1</v>
      </c>
      <c r="I12" s="235">
        <f t="shared" si="3"/>
        <v>0.48780487804878053</v>
      </c>
      <c r="J12" s="236">
        <f>B12+F12</f>
        <v>31</v>
      </c>
      <c r="K12" s="237">
        <f t="shared" si="4"/>
        <v>5.2100840336134455</v>
      </c>
      <c r="L12" s="236">
        <f>D12+H12</f>
        <v>23</v>
      </c>
      <c r="M12" s="237">
        <f t="shared" si="5"/>
        <v>4.1441441441441444</v>
      </c>
      <c r="N12" s="241" t="s">
        <v>2</v>
      </c>
      <c r="P12" s="198"/>
      <c r="S12" s="198"/>
    </row>
    <row r="13" spans="1:19" s="10" customFormat="1" ht="22.5" customHeight="1" thickTop="1" thickBot="1">
      <c r="A13" s="307" t="s">
        <v>3</v>
      </c>
      <c r="B13" s="308">
        <v>96</v>
      </c>
      <c r="C13" s="231">
        <f t="shared" si="0"/>
        <v>26.016260162601625</v>
      </c>
      <c r="D13" s="308">
        <v>74</v>
      </c>
      <c r="E13" s="231">
        <f t="shared" si="1"/>
        <v>21.142857142857142</v>
      </c>
      <c r="F13" s="308">
        <v>20</v>
      </c>
      <c r="G13" s="231">
        <f t="shared" si="2"/>
        <v>8.8495575221238951</v>
      </c>
      <c r="H13" s="308">
        <v>20</v>
      </c>
      <c r="I13" s="231">
        <f t="shared" si="3"/>
        <v>9.7560975609756113</v>
      </c>
      <c r="J13" s="232">
        <f>B13+F13</f>
        <v>116</v>
      </c>
      <c r="K13" s="233">
        <f t="shared" si="4"/>
        <v>19.495798319327729</v>
      </c>
      <c r="L13" s="232">
        <f t="shared" ref="L13:L18" si="6">D13+H13</f>
        <v>94</v>
      </c>
      <c r="M13" s="233">
        <f t="shared" si="5"/>
        <v>16.936936936936938</v>
      </c>
      <c r="N13" s="309" t="s">
        <v>3</v>
      </c>
      <c r="P13" s="198"/>
      <c r="S13" s="198"/>
    </row>
    <row r="14" spans="1:19" s="10" customFormat="1" ht="22.5" customHeight="1" thickTop="1" thickBot="1">
      <c r="A14" s="240" t="s">
        <v>4</v>
      </c>
      <c r="B14" s="306">
        <v>74</v>
      </c>
      <c r="C14" s="235">
        <f t="shared" si="0"/>
        <v>20.054200542005422</v>
      </c>
      <c r="D14" s="306">
        <v>87</v>
      </c>
      <c r="E14" s="235">
        <f t="shared" si="1"/>
        <v>24.857142857142858</v>
      </c>
      <c r="F14" s="306">
        <v>54</v>
      </c>
      <c r="G14" s="235">
        <f t="shared" si="2"/>
        <v>23.893805309734514</v>
      </c>
      <c r="H14" s="306">
        <v>40</v>
      </c>
      <c r="I14" s="235">
        <f t="shared" si="3"/>
        <v>19.512195121951223</v>
      </c>
      <c r="J14" s="236">
        <f>B14+F14</f>
        <v>128</v>
      </c>
      <c r="K14" s="237">
        <f t="shared" si="4"/>
        <v>21.512605042016805</v>
      </c>
      <c r="L14" s="236">
        <f t="shared" si="6"/>
        <v>127</v>
      </c>
      <c r="M14" s="237">
        <f t="shared" si="5"/>
        <v>22.882882882882882</v>
      </c>
      <c r="N14" s="241" t="s">
        <v>4</v>
      </c>
      <c r="P14" s="198"/>
      <c r="S14" s="198"/>
    </row>
    <row r="15" spans="1:19" s="10" customFormat="1" ht="22.5" customHeight="1" thickTop="1" thickBot="1">
      <c r="A15" s="307" t="s">
        <v>5</v>
      </c>
      <c r="B15" s="308">
        <v>53</v>
      </c>
      <c r="C15" s="231">
        <f t="shared" si="0"/>
        <v>14.363143631436314</v>
      </c>
      <c r="D15" s="308">
        <v>57</v>
      </c>
      <c r="E15" s="231">
        <f t="shared" si="1"/>
        <v>16.285714285714285</v>
      </c>
      <c r="F15" s="308">
        <v>51</v>
      </c>
      <c r="G15" s="231">
        <f t="shared" si="2"/>
        <v>22.56637168141593</v>
      </c>
      <c r="H15" s="308">
        <v>45</v>
      </c>
      <c r="I15" s="231">
        <f t="shared" si="3"/>
        <v>21.951219512195124</v>
      </c>
      <c r="J15" s="232">
        <f>B15+F15</f>
        <v>104</v>
      </c>
      <c r="K15" s="233">
        <f t="shared" si="4"/>
        <v>17.478991596638654</v>
      </c>
      <c r="L15" s="232">
        <f t="shared" si="6"/>
        <v>102</v>
      </c>
      <c r="M15" s="233">
        <f t="shared" si="5"/>
        <v>18.378378378378379</v>
      </c>
      <c r="N15" s="309" t="s">
        <v>5</v>
      </c>
      <c r="P15" s="198"/>
      <c r="S15" s="198"/>
    </row>
    <row r="16" spans="1:19" s="10" customFormat="1" ht="22.5" customHeight="1" thickTop="1" thickBot="1">
      <c r="A16" s="240" t="s">
        <v>6</v>
      </c>
      <c r="B16" s="306">
        <v>38</v>
      </c>
      <c r="C16" s="235">
        <f t="shared" si="0"/>
        <v>10.29810298102981</v>
      </c>
      <c r="D16" s="306">
        <v>29</v>
      </c>
      <c r="E16" s="235">
        <f t="shared" si="1"/>
        <v>8.2857142857142865</v>
      </c>
      <c r="F16" s="306">
        <v>29</v>
      </c>
      <c r="G16" s="235">
        <f t="shared" si="2"/>
        <v>12.831858407079647</v>
      </c>
      <c r="H16" s="306">
        <v>45</v>
      </c>
      <c r="I16" s="235">
        <f t="shared" si="3"/>
        <v>21.951219512195124</v>
      </c>
      <c r="J16" s="236">
        <f t="shared" ref="J16" si="7">B16+F16</f>
        <v>67</v>
      </c>
      <c r="K16" s="237">
        <f t="shared" si="4"/>
        <v>11.260504201680671</v>
      </c>
      <c r="L16" s="236">
        <f t="shared" si="6"/>
        <v>74</v>
      </c>
      <c r="M16" s="237">
        <f t="shared" si="5"/>
        <v>13.333333333333334</v>
      </c>
      <c r="N16" s="241" t="s">
        <v>6</v>
      </c>
      <c r="P16" s="198"/>
      <c r="S16" s="198"/>
    </row>
    <row r="17" spans="1:19" s="10" customFormat="1" ht="22.5" customHeight="1" thickTop="1" thickBot="1">
      <c r="A17" s="307" t="s">
        <v>7</v>
      </c>
      <c r="B17" s="308">
        <v>21</v>
      </c>
      <c r="C17" s="231">
        <f t="shared" si="0"/>
        <v>5.691056910569106</v>
      </c>
      <c r="D17" s="308">
        <v>21</v>
      </c>
      <c r="E17" s="231">
        <f t="shared" si="1"/>
        <v>6</v>
      </c>
      <c r="F17" s="308">
        <v>25</v>
      </c>
      <c r="G17" s="231">
        <f t="shared" si="2"/>
        <v>11.061946902654869</v>
      </c>
      <c r="H17" s="308">
        <v>26</v>
      </c>
      <c r="I17" s="231">
        <f t="shared" si="3"/>
        <v>12.682926829268293</v>
      </c>
      <c r="J17" s="232">
        <f>B17+F17</f>
        <v>46</v>
      </c>
      <c r="K17" s="233">
        <f t="shared" si="4"/>
        <v>7.73109243697479</v>
      </c>
      <c r="L17" s="232">
        <f t="shared" si="6"/>
        <v>47</v>
      </c>
      <c r="M17" s="233">
        <f t="shared" si="5"/>
        <v>8.468468468468469</v>
      </c>
      <c r="N17" s="309" t="s">
        <v>7</v>
      </c>
      <c r="P17" s="198"/>
      <c r="S17" s="198"/>
    </row>
    <row r="18" spans="1:19" s="10" customFormat="1" ht="22.5" customHeight="1" thickTop="1" thickBot="1">
      <c r="A18" s="240" t="s">
        <v>8</v>
      </c>
      <c r="B18" s="306">
        <v>26</v>
      </c>
      <c r="C18" s="235">
        <f t="shared" si="0"/>
        <v>7.0460704607046072</v>
      </c>
      <c r="D18" s="306">
        <v>16</v>
      </c>
      <c r="E18" s="235">
        <f t="shared" si="1"/>
        <v>4.5714285714285712</v>
      </c>
      <c r="F18" s="306">
        <v>16</v>
      </c>
      <c r="G18" s="235">
        <f t="shared" si="2"/>
        <v>7.0796460176991154</v>
      </c>
      <c r="H18" s="306">
        <v>8</v>
      </c>
      <c r="I18" s="235">
        <f t="shared" si="3"/>
        <v>3.9024390243902443</v>
      </c>
      <c r="J18" s="236">
        <f>B18+F18</f>
        <v>42</v>
      </c>
      <c r="K18" s="237">
        <f t="shared" si="4"/>
        <v>7.0588235294117645</v>
      </c>
      <c r="L18" s="236">
        <f t="shared" si="6"/>
        <v>24</v>
      </c>
      <c r="M18" s="237">
        <f t="shared" si="5"/>
        <v>4.3243243243243246</v>
      </c>
      <c r="N18" s="241" t="s">
        <v>8</v>
      </c>
      <c r="P18" s="198"/>
      <c r="S18" s="198"/>
    </row>
    <row r="19" spans="1:19" s="10" customFormat="1" ht="22.5" customHeight="1" thickTop="1" thickBot="1">
      <c r="A19" s="307" t="s">
        <v>9</v>
      </c>
      <c r="B19" s="308">
        <v>14</v>
      </c>
      <c r="C19" s="231">
        <f>B19/$B$22%</f>
        <v>3.794037940379404</v>
      </c>
      <c r="D19" s="308">
        <v>19</v>
      </c>
      <c r="E19" s="231">
        <f t="shared" si="1"/>
        <v>5.4285714285714288</v>
      </c>
      <c r="F19" s="308">
        <v>9</v>
      </c>
      <c r="G19" s="231">
        <f t="shared" si="2"/>
        <v>3.9823008849557526</v>
      </c>
      <c r="H19" s="308">
        <v>9</v>
      </c>
      <c r="I19" s="231">
        <f t="shared" si="3"/>
        <v>4.3902439024390247</v>
      </c>
      <c r="J19" s="232">
        <f>B19+F19</f>
        <v>23</v>
      </c>
      <c r="K19" s="233">
        <f t="shared" si="4"/>
        <v>3.865546218487395</v>
      </c>
      <c r="L19" s="232">
        <f>D19+H19</f>
        <v>28</v>
      </c>
      <c r="M19" s="233">
        <f t="shared" si="5"/>
        <v>5.045045045045045</v>
      </c>
      <c r="N19" s="309" t="s">
        <v>9</v>
      </c>
      <c r="P19" s="198"/>
      <c r="S19" s="198"/>
    </row>
    <row r="20" spans="1:19" s="10" customFormat="1" ht="22.5" customHeight="1" thickTop="1" thickBot="1">
      <c r="A20" s="240" t="s">
        <v>10</v>
      </c>
      <c r="B20" s="377">
        <v>17</v>
      </c>
      <c r="C20" s="378">
        <f>B20/$B$22%</f>
        <v>4.6070460704607044</v>
      </c>
      <c r="D20" s="377">
        <v>25</v>
      </c>
      <c r="E20" s="378">
        <f t="shared" si="1"/>
        <v>7.1428571428571432</v>
      </c>
      <c r="F20" s="377">
        <v>8</v>
      </c>
      <c r="G20" s="378">
        <f t="shared" si="2"/>
        <v>3.5398230088495577</v>
      </c>
      <c r="H20" s="377">
        <v>8</v>
      </c>
      <c r="I20" s="378">
        <f t="shared" si="3"/>
        <v>3.9024390243902443</v>
      </c>
      <c r="J20" s="380">
        <f>B20+F20</f>
        <v>25</v>
      </c>
      <c r="K20" s="379">
        <f t="shared" si="4"/>
        <v>4.2016806722689077</v>
      </c>
      <c r="L20" s="380">
        <f>D20+H20</f>
        <v>33</v>
      </c>
      <c r="M20" s="379">
        <f t="shared" si="5"/>
        <v>5.9459459459459465</v>
      </c>
      <c r="N20" s="241" t="s">
        <v>10</v>
      </c>
      <c r="P20" s="198"/>
      <c r="S20" s="198"/>
    </row>
    <row r="21" spans="1:19" s="10" customFormat="1" ht="22.5" customHeight="1" thickTop="1">
      <c r="A21" s="444" t="s">
        <v>395</v>
      </c>
      <c r="B21" s="445">
        <v>0</v>
      </c>
      <c r="C21" s="446">
        <f>B21/$D$22%</f>
        <v>0</v>
      </c>
      <c r="D21" s="445" t="s">
        <v>411</v>
      </c>
      <c r="E21" s="446">
        <f t="shared" si="1"/>
        <v>0</v>
      </c>
      <c r="F21" s="445">
        <v>10</v>
      </c>
      <c r="G21" s="525">
        <f>F21/F22%</f>
        <v>4.4247787610619476</v>
      </c>
      <c r="H21" s="445">
        <v>3</v>
      </c>
      <c r="I21" s="446">
        <f t="shared" si="3"/>
        <v>1.4634146341463417</v>
      </c>
      <c r="J21" s="447">
        <f>B21+F21</f>
        <v>10</v>
      </c>
      <c r="K21" s="448">
        <f t="shared" si="4"/>
        <v>1.680672268907563</v>
      </c>
      <c r="L21" s="447">
        <f>D21+H21</f>
        <v>3</v>
      </c>
      <c r="M21" s="448">
        <f t="shared" si="5"/>
        <v>0.54054054054054057</v>
      </c>
      <c r="N21" s="449" t="s">
        <v>412</v>
      </c>
      <c r="P21" s="198"/>
      <c r="S21" s="198"/>
    </row>
    <row r="22" spans="1:19" s="10" customFormat="1" ht="22.5" customHeight="1">
      <c r="A22" s="450" t="s">
        <v>11</v>
      </c>
      <c r="B22" s="451">
        <f t="shared" ref="B22:D22" si="8">SUM(B11:B21)</f>
        <v>369</v>
      </c>
      <c r="C22" s="452">
        <f t="shared" si="8"/>
        <v>100.00000000000003</v>
      </c>
      <c r="D22" s="451">
        <f t="shared" si="8"/>
        <v>350</v>
      </c>
      <c r="E22" s="452">
        <f t="shared" ref="E22:M22" si="9">SUM(E11:E21)</f>
        <v>100</v>
      </c>
      <c r="F22" s="451">
        <f t="shared" si="9"/>
        <v>226</v>
      </c>
      <c r="G22" s="452">
        <f t="shared" si="9"/>
        <v>100</v>
      </c>
      <c r="H22" s="451">
        <f t="shared" si="9"/>
        <v>205</v>
      </c>
      <c r="I22" s="452">
        <f t="shared" si="9"/>
        <v>100.00000000000003</v>
      </c>
      <c r="J22" s="453">
        <f>SUM(J11:J21)</f>
        <v>595</v>
      </c>
      <c r="K22" s="452">
        <f t="shared" si="9"/>
        <v>100</v>
      </c>
      <c r="L22" s="453">
        <f t="shared" si="9"/>
        <v>555</v>
      </c>
      <c r="M22" s="452">
        <f t="shared" si="9"/>
        <v>100.00000000000001</v>
      </c>
      <c r="N22" s="454" t="s">
        <v>12</v>
      </c>
      <c r="P22" s="198"/>
      <c r="S22" s="198"/>
    </row>
    <row r="23" spans="1:19" s="12" customFormat="1" ht="14.25">
      <c r="P23" s="198"/>
      <c r="S23" s="198"/>
    </row>
    <row r="24" spans="1:19" ht="14.25">
      <c r="P24" s="198"/>
      <c r="S24" s="198"/>
    </row>
    <row r="25" spans="1:19" ht="14.25">
      <c r="P25" s="198"/>
      <c r="S25" s="198"/>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3366"/>
  </sheetPr>
  <dimension ref="A1:O34"/>
  <sheetViews>
    <sheetView rightToLeft="1" view="pageBreakPreview" zoomScaleNormal="100" zoomScaleSheetLayoutView="100" workbookViewId="0">
      <selection activeCell="E15" sqref="E15"/>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99" t="s">
        <v>108</v>
      </c>
      <c r="B1" s="500"/>
      <c r="C1" s="500"/>
      <c r="D1" s="500"/>
      <c r="E1" s="500"/>
      <c r="F1" s="500"/>
      <c r="G1" s="500"/>
      <c r="H1" s="500"/>
      <c r="I1" s="500"/>
      <c r="J1" s="500"/>
      <c r="K1" s="500"/>
      <c r="L1" s="500"/>
      <c r="M1" s="500"/>
      <c r="N1" s="501" t="s">
        <v>132</v>
      </c>
    </row>
    <row r="2" spans="1:15" ht="12" customHeight="1">
      <c r="A2" s="64"/>
      <c r="B2" s="65"/>
      <c r="C2" s="65"/>
      <c r="D2" s="65"/>
      <c r="E2" s="65"/>
      <c r="F2" s="65"/>
      <c r="G2" s="65"/>
      <c r="H2" s="65"/>
      <c r="I2" s="65"/>
      <c r="J2" s="65"/>
      <c r="K2" s="65"/>
      <c r="L2" s="65"/>
      <c r="M2" s="65"/>
      <c r="N2" s="65"/>
    </row>
    <row r="3" spans="1:15" s="584" customFormat="1" ht="19.5" customHeight="1">
      <c r="A3" s="654" t="s">
        <v>166</v>
      </c>
      <c r="B3" s="654"/>
      <c r="C3" s="654"/>
      <c r="D3" s="654"/>
      <c r="E3" s="654"/>
      <c r="F3" s="654"/>
      <c r="G3" s="654"/>
      <c r="H3" s="654"/>
      <c r="I3" s="654"/>
      <c r="J3" s="654"/>
      <c r="K3" s="654"/>
      <c r="L3" s="654"/>
      <c r="M3" s="654"/>
      <c r="N3" s="654"/>
    </row>
    <row r="4" spans="1:15" s="2" customFormat="1" ht="19.5" customHeight="1">
      <c r="A4" s="655" t="s">
        <v>442</v>
      </c>
      <c r="B4" s="655"/>
      <c r="C4" s="655"/>
      <c r="D4" s="655"/>
      <c r="E4" s="655"/>
      <c r="F4" s="655"/>
      <c r="G4" s="655"/>
      <c r="H4" s="655"/>
      <c r="I4" s="655"/>
      <c r="J4" s="655"/>
      <c r="K4" s="655"/>
      <c r="L4" s="655"/>
      <c r="M4" s="655"/>
      <c r="N4" s="655"/>
    </row>
    <row r="5" spans="1:15" s="2" customFormat="1" ht="15.75" customHeight="1">
      <c r="A5" s="656" t="s">
        <v>165</v>
      </c>
      <c r="B5" s="656"/>
      <c r="C5" s="656"/>
      <c r="D5" s="656"/>
      <c r="E5" s="656"/>
      <c r="F5" s="656"/>
      <c r="G5" s="656"/>
      <c r="H5" s="656"/>
      <c r="I5" s="656"/>
      <c r="J5" s="656"/>
      <c r="K5" s="656"/>
      <c r="L5" s="656"/>
      <c r="M5" s="656"/>
      <c r="N5" s="656"/>
    </row>
    <row r="6" spans="1:15" ht="15">
      <c r="A6" s="657" t="s">
        <v>461</v>
      </c>
      <c r="B6" s="657"/>
      <c r="C6" s="657"/>
      <c r="D6" s="657"/>
      <c r="E6" s="657"/>
      <c r="F6" s="657"/>
      <c r="G6" s="657"/>
      <c r="H6" s="657"/>
      <c r="I6" s="657"/>
      <c r="J6" s="657"/>
      <c r="K6" s="657"/>
      <c r="L6" s="657"/>
      <c r="M6" s="657"/>
      <c r="N6" s="657"/>
    </row>
    <row r="7" spans="1:15" s="120" customFormat="1" ht="12.75" customHeight="1">
      <c r="A7" s="4" t="s">
        <v>279</v>
      </c>
      <c r="B7" s="4"/>
      <c r="C7" s="4"/>
      <c r="D7" s="4"/>
      <c r="E7" s="4"/>
      <c r="F7" s="4"/>
      <c r="G7" s="4"/>
      <c r="H7" s="122"/>
      <c r="I7" s="122"/>
      <c r="J7" s="122"/>
      <c r="K7" s="121"/>
      <c r="L7" s="169"/>
      <c r="M7" s="169"/>
      <c r="N7" s="8" t="s">
        <v>278</v>
      </c>
      <c r="O7" s="121"/>
    </row>
    <row r="8" spans="1:15" ht="35.25" customHeight="1" thickBot="1">
      <c r="A8" s="706" t="s">
        <v>621</v>
      </c>
      <c r="B8" s="660" t="s">
        <v>370</v>
      </c>
      <c r="C8" s="660"/>
      <c r="D8" s="660"/>
      <c r="E8" s="660"/>
      <c r="F8" s="660" t="s">
        <v>371</v>
      </c>
      <c r="G8" s="660"/>
      <c r="H8" s="660"/>
      <c r="I8" s="660"/>
      <c r="J8" s="660" t="s">
        <v>297</v>
      </c>
      <c r="K8" s="660"/>
      <c r="L8" s="660"/>
      <c r="M8" s="660"/>
      <c r="N8" s="695" t="s">
        <v>622</v>
      </c>
    </row>
    <row r="9" spans="1:15" s="9" customFormat="1" ht="39" customHeight="1" thickTop="1" thickBot="1">
      <c r="A9" s="707"/>
      <c r="B9" s="710" t="s">
        <v>429</v>
      </c>
      <c r="C9" s="711"/>
      <c r="D9" s="710" t="s">
        <v>460</v>
      </c>
      <c r="E9" s="711"/>
      <c r="F9" s="710" t="s">
        <v>429</v>
      </c>
      <c r="G9" s="711"/>
      <c r="H9" s="710" t="s">
        <v>460</v>
      </c>
      <c r="I9" s="711"/>
      <c r="J9" s="710" t="s">
        <v>429</v>
      </c>
      <c r="K9" s="711"/>
      <c r="L9" s="710" t="s">
        <v>460</v>
      </c>
      <c r="M9" s="711"/>
      <c r="N9" s="709"/>
    </row>
    <row r="10" spans="1:15" s="10" customFormat="1" ht="28.5" customHeight="1" thickTop="1">
      <c r="A10" s="708"/>
      <c r="B10" s="229" t="s">
        <v>231</v>
      </c>
      <c r="C10" s="229" t="s">
        <v>232</v>
      </c>
      <c r="D10" s="229" t="s">
        <v>231</v>
      </c>
      <c r="E10" s="229" t="s">
        <v>232</v>
      </c>
      <c r="F10" s="229" t="s">
        <v>231</v>
      </c>
      <c r="G10" s="229" t="s">
        <v>232</v>
      </c>
      <c r="H10" s="229" t="s">
        <v>415</v>
      </c>
      <c r="I10" s="229" t="s">
        <v>232</v>
      </c>
      <c r="J10" s="229" t="s">
        <v>231</v>
      </c>
      <c r="K10" s="229" t="s">
        <v>232</v>
      </c>
      <c r="L10" s="229" t="s">
        <v>231</v>
      </c>
      <c r="M10" s="229" t="s">
        <v>232</v>
      </c>
      <c r="N10" s="696"/>
    </row>
    <row r="11" spans="1:15" s="10" customFormat="1" ht="22.5" customHeight="1" thickBot="1">
      <c r="A11" s="303">
        <v>-20</v>
      </c>
      <c r="B11" s="310">
        <v>9</v>
      </c>
      <c r="C11" s="231">
        <f>B11/$B$20%</f>
        <v>2.7692307692307692</v>
      </c>
      <c r="D11" s="310">
        <v>6</v>
      </c>
      <c r="E11" s="231">
        <f t="shared" ref="E11:E19" si="0">D11/$D$20%</f>
        <v>1.8927444794952681</v>
      </c>
      <c r="F11" s="310">
        <v>7</v>
      </c>
      <c r="G11" s="231">
        <f>F11/$F$20%</f>
        <v>2.5925925925925926</v>
      </c>
      <c r="H11" s="310">
        <v>1</v>
      </c>
      <c r="I11" s="231">
        <f t="shared" ref="I11:I19" si="1">H11/$H$20%</f>
        <v>0.42016806722689076</v>
      </c>
      <c r="J11" s="232">
        <f t="shared" ref="J11:J19" si="2">B11+F11</f>
        <v>16</v>
      </c>
      <c r="K11" s="233">
        <f>J11/$J$20%</f>
        <v>2.6890756302521006</v>
      </c>
      <c r="L11" s="232">
        <f>D11+H11</f>
        <v>7</v>
      </c>
      <c r="M11" s="233">
        <f t="shared" ref="M11:M18" si="3">L11/$L$20%</f>
        <v>1.2612612612612613</v>
      </c>
      <c r="N11" s="305">
        <v>-20</v>
      </c>
    </row>
    <row r="12" spans="1:15" s="10" customFormat="1" ht="22.5" customHeight="1" thickTop="1" thickBot="1">
      <c r="A12" s="240" t="s">
        <v>2</v>
      </c>
      <c r="B12" s="306">
        <v>69</v>
      </c>
      <c r="C12" s="235">
        <f t="shared" ref="C12:C19" si="4">B12/$B$20%</f>
        <v>21.23076923076923</v>
      </c>
      <c r="D12" s="306">
        <v>61</v>
      </c>
      <c r="E12" s="235">
        <f t="shared" si="0"/>
        <v>19.242902208201894</v>
      </c>
      <c r="F12" s="306">
        <v>22</v>
      </c>
      <c r="G12" s="235">
        <f t="shared" ref="G12:G19" si="5">F12/$F$20%</f>
        <v>8.148148148148147</v>
      </c>
      <c r="H12" s="306">
        <v>20</v>
      </c>
      <c r="I12" s="235">
        <f t="shared" si="1"/>
        <v>8.4033613445378155</v>
      </c>
      <c r="J12" s="236">
        <f t="shared" si="2"/>
        <v>91</v>
      </c>
      <c r="K12" s="237">
        <f t="shared" ref="K12:K19" si="6">J12/$J$20%</f>
        <v>15.294117647058822</v>
      </c>
      <c r="L12" s="236">
        <f t="shared" ref="L12:L19" si="7">D12+H12</f>
        <v>81</v>
      </c>
      <c r="M12" s="237">
        <f t="shared" si="3"/>
        <v>14.594594594594595</v>
      </c>
      <c r="N12" s="241" t="s">
        <v>2</v>
      </c>
    </row>
    <row r="13" spans="1:15" s="10" customFormat="1" ht="22.5" customHeight="1" thickTop="1" thickBot="1">
      <c r="A13" s="307" t="s">
        <v>3</v>
      </c>
      <c r="B13" s="308">
        <v>74</v>
      </c>
      <c r="C13" s="231">
        <f t="shared" si="4"/>
        <v>22.76923076923077</v>
      </c>
      <c r="D13" s="308">
        <v>87</v>
      </c>
      <c r="E13" s="231">
        <f t="shared" si="0"/>
        <v>27.444794952681388</v>
      </c>
      <c r="F13" s="308">
        <v>39</v>
      </c>
      <c r="G13" s="231">
        <f t="shared" si="5"/>
        <v>14.444444444444443</v>
      </c>
      <c r="H13" s="308">
        <v>37</v>
      </c>
      <c r="I13" s="231">
        <f t="shared" si="1"/>
        <v>15.546218487394958</v>
      </c>
      <c r="J13" s="232">
        <f t="shared" si="2"/>
        <v>113</v>
      </c>
      <c r="K13" s="233">
        <f t="shared" si="6"/>
        <v>18.991596638655462</v>
      </c>
      <c r="L13" s="232">
        <f>D13+H13</f>
        <v>124</v>
      </c>
      <c r="M13" s="233">
        <f t="shared" si="3"/>
        <v>22.342342342342342</v>
      </c>
      <c r="N13" s="309" t="s">
        <v>3</v>
      </c>
    </row>
    <row r="14" spans="1:15" s="10" customFormat="1" ht="22.5" customHeight="1" thickTop="1" thickBot="1">
      <c r="A14" s="240" t="s">
        <v>4</v>
      </c>
      <c r="B14" s="306">
        <v>55</v>
      </c>
      <c r="C14" s="235">
        <f t="shared" si="4"/>
        <v>16.923076923076923</v>
      </c>
      <c r="D14" s="306">
        <v>41</v>
      </c>
      <c r="E14" s="235">
        <f t="shared" si="0"/>
        <v>12.933753943217665</v>
      </c>
      <c r="F14" s="306">
        <v>65</v>
      </c>
      <c r="G14" s="235">
        <f t="shared" si="5"/>
        <v>24.074074074074073</v>
      </c>
      <c r="H14" s="306">
        <v>41</v>
      </c>
      <c r="I14" s="235">
        <f t="shared" si="1"/>
        <v>17.22689075630252</v>
      </c>
      <c r="J14" s="236">
        <f t="shared" si="2"/>
        <v>120</v>
      </c>
      <c r="K14" s="237">
        <f t="shared" si="6"/>
        <v>20.168067226890756</v>
      </c>
      <c r="L14" s="236">
        <f t="shared" si="7"/>
        <v>82</v>
      </c>
      <c r="M14" s="237">
        <f t="shared" si="3"/>
        <v>14.774774774774775</v>
      </c>
      <c r="N14" s="241" t="s">
        <v>4</v>
      </c>
    </row>
    <row r="15" spans="1:15" s="10" customFormat="1" ht="22.5" customHeight="1" thickTop="1" thickBot="1">
      <c r="A15" s="307" t="s">
        <v>5</v>
      </c>
      <c r="B15" s="308">
        <v>44</v>
      </c>
      <c r="C15" s="231">
        <f t="shared" si="4"/>
        <v>13.538461538461538</v>
      </c>
      <c r="D15" s="308">
        <v>52</v>
      </c>
      <c r="E15" s="231">
        <f t="shared" si="0"/>
        <v>16.403785488958992</v>
      </c>
      <c r="F15" s="308">
        <v>49</v>
      </c>
      <c r="G15" s="231">
        <f t="shared" si="5"/>
        <v>18.148148148148145</v>
      </c>
      <c r="H15" s="308">
        <v>56</v>
      </c>
      <c r="I15" s="231">
        <f t="shared" si="1"/>
        <v>23.529411764705884</v>
      </c>
      <c r="J15" s="232">
        <f t="shared" si="2"/>
        <v>93</v>
      </c>
      <c r="K15" s="233">
        <f t="shared" si="6"/>
        <v>15.630252100840336</v>
      </c>
      <c r="L15" s="232">
        <f>D15+H15</f>
        <v>108</v>
      </c>
      <c r="M15" s="233">
        <f t="shared" si="3"/>
        <v>19.45945945945946</v>
      </c>
      <c r="N15" s="309" t="s">
        <v>5</v>
      </c>
    </row>
    <row r="16" spans="1:15" s="10" customFormat="1" ht="22.5" customHeight="1" thickTop="1" thickBot="1">
      <c r="A16" s="240" t="s">
        <v>6</v>
      </c>
      <c r="B16" s="306">
        <v>26</v>
      </c>
      <c r="C16" s="235">
        <f t="shared" si="4"/>
        <v>8</v>
      </c>
      <c r="D16" s="306">
        <v>26</v>
      </c>
      <c r="E16" s="235">
        <f t="shared" si="0"/>
        <v>8.2018927444794958</v>
      </c>
      <c r="F16" s="306">
        <v>34</v>
      </c>
      <c r="G16" s="235">
        <f t="shared" si="5"/>
        <v>12.592592592592592</v>
      </c>
      <c r="H16" s="306">
        <v>36</v>
      </c>
      <c r="I16" s="235">
        <f t="shared" si="1"/>
        <v>15.126050420168069</v>
      </c>
      <c r="J16" s="236">
        <f t="shared" si="2"/>
        <v>60</v>
      </c>
      <c r="K16" s="237">
        <f t="shared" si="6"/>
        <v>10.084033613445378</v>
      </c>
      <c r="L16" s="236">
        <f t="shared" si="7"/>
        <v>62</v>
      </c>
      <c r="M16" s="237">
        <f t="shared" si="3"/>
        <v>11.171171171171171</v>
      </c>
      <c r="N16" s="241" t="s">
        <v>6</v>
      </c>
    </row>
    <row r="17" spans="1:14" s="10" customFormat="1" ht="22.5" customHeight="1" thickTop="1" thickBot="1">
      <c r="A17" s="307" t="s">
        <v>7</v>
      </c>
      <c r="B17" s="308">
        <v>18</v>
      </c>
      <c r="C17" s="231">
        <f t="shared" si="4"/>
        <v>5.5384615384615383</v>
      </c>
      <c r="D17" s="308">
        <v>16</v>
      </c>
      <c r="E17" s="231">
        <f t="shared" si="0"/>
        <v>5.0473186119873814</v>
      </c>
      <c r="F17" s="308">
        <v>24</v>
      </c>
      <c r="G17" s="231">
        <f t="shared" si="5"/>
        <v>8.8888888888888875</v>
      </c>
      <c r="H17" s="308">
        <v>21</v>
      </c>
      <c r="I17" s="231">
        <f t="shared" si="1"/>
        <v>8.8235294117647065</v>
      </c>
      <c r="J17" s="232">
        <f t="shared" si="2"/>
        <v>42</v>
      </c>
      <c r="K17" s="233">
        <f t="shared" si="6"/>
        <v>7.0588235294117645</v>
      </c>
      <c r="L17" s="232">
        <f t="shared" si="7"/>
        <v>37</v>
      </c>
      <c r="M17" s="233">
        <f t="shared" si="3"/>
        <v>6.666666666666667</v>
      </c>
      <c r="N17" s="309" t="s">
        <v>7</v>
      </c>
    </row>
    <row r="18" spans="1:14" s="10" customFormat="1" ht="22.5" customHeight="1" thickTop="1" thickBot="1">
      <c r="A18" s="240" t="s">
        <v>55</v>
      </c>
      <c r="B18" s="377">
        <v>30</v>
      </c>
      <c r="C18" s="378">
        <f t="shared" si="4"/>
        <v>9.2307692307692299</v>
      </c>
      <c r="D18" s="377">
        <v>28</v>
      </c>
      <c r="E18" s="378">
        <f t="shared" si="0"/>
        <v>8.8328075709779181</v>
      </c>
      <c r="F18" s="377">
        <v>17</v>
      </c>
      <c r="G18" s="378">
        <f t="shared" si="5"/>
        <v>6.2962962962962958</v>
      </c>
      <c r="H18" s="377">
        <v>13</v>
      </c>
      <c r="I18" s="378">
        <f t="shared" si="1"/>
        <v>5.46218487394958</v>
      </c>
      <c r="J18" s="380">
        <f t="shared" si="2"/>
        <v>47</v>
      </c>
      <c r="K18" s="379">
        <f t="shared" si="6"/>
        <v>7.8991596638655457</v>
      </c>
      <c r="L18" s="380">
        <f>D18+H18</f>
        <v>41</v>
      </c>
      <c r="M18" s="379">
        <f t="shared" si="3"/>
        <v>7.3873873873873874</v>
      </c>
      <c r="N18" s="241" t="s">
        <v>55</v>
      </c>
    </row>
    <row r="19" spans="1:14" s="10" customFormat="1" ht="22.5" customHeight="1" thickTop="1">
      <c r="A19" s="371" t="s">
        <v>395</v>
      </c>
      <c r="B19" s="372">
        <v>0</v>
      </c>
      <c r="C19" s="375">
        <f t="shared" si="4"/>
        <v>0</v>
      </c>
      <c r="D19" s="372" t="s">
        <v>411</v>
      </c>
      <c r="E19" s="375">
        <f t="shared" si="0"/>
        <v>0</v>
      </c>
      <c r="F19" s="372">
        <v>13</v>
      </c>
      <c r="G19" s="375">
        <f t="shared" si="5"/>
        <v>4.8148148148148149</v>
      </c>
      <c r="H19" s="372">
        <v>13</v>
      </c>
      <c r="I19" s="375">
        <f t="shared" si="1"/>
        <v>5.46218487394958</v>
      </c>
      <c r="J19" s="374">
        <f t="shared" si="2"/>
        <v>13</v>
      </c>
      <c r="K19" s="376">
        <f t="shared" si="6"/>
        <v>2.1848739495798317</v>
      </c>
      <c r="L19" s="374">
        <f t="shared" si="7"/>
        <v>13</v>
      </c>
      <c r="M19" s="376">
        <f>L19/$L$20%</f>
        <v>2.3423423423423424</v>
      </c>
      <c r="N19" s="373" t="s">
        <v>396</v>
      </c>
    </row>
    <row r="20" spans="1:14" s="10" customFormat="1" ht="22.5" customHeight="1">
      <c r="A20" s="370" t="s">
        <v>11</v>
      </c>
      <c r="B20" s="397">
        <f>SUM(B11:B19)</f>
        <v>325</v>
      </c>
      <c r="C20" s="396">
        <f>SUM(C11:C19)</f>
        <v>99.999999999999986</v>
      </c>
      <c r="D20" s="397">
        <f>SUM(D11:D19)</f>
        <v>317</v>
      </c>
      <c r="E20" s="396">
        <f>SUM(E11:E19)</f>
        <v>100</v>
      </c>
      <c r="F20" s="395">
        <f t="shared" ref="F20:G20" si="8">SUM(F11:F19)</f>
        <v>270</v>
      </c>
      <c r="G20" s="396">
        <f t="shared" si="8"/>
        <v>99.999999999999972</v>
      </c>
      <c r="H20" s="395">
        <f t="shared" ref="H20:M20" si="9">SUM(H11:H19)</f>
        <v>238</v>
      </c>
      <c r="I20" s="396">
        <f t="shared" si="9"/>
        <v>100.00000000000001</v>
      </c>
      <c r="J20" s="397">
        <f>SUM(J11:J19)</f>
        <v>595</v>
      </c>
      <c r="K20" s="396">
        <f t="shared" ref="K20" si="10">SUM(K11:K19)</f>
        <v>100.00000000000001</v>
      </c>
      <c r="L20" s="397">
        <f t="shared" si="9"/>
        <v>555</v>
      </c>
      <c r="M20" s="396">
        <f t="shared" si="9"/>
        <v>100.00000000000001</v>
      </c>
      <c r="N20" s="398"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3366"/>
  </sheetPr>
  <dimension ref="A1:P57"/>
  <sheetViews>
    <sheetView rightToLeft="1" view="pageBreakPreview" topLeftCell="A4" zoomScaleNormal="100" zoomScaleSheetLayoutView="100" workbookViewId="0">
      <selection activeCell="E15" sqref="E15"/>
    </sheetView>
  </sheetViews>
  <sheetFormatPr defaultColWidth="9.140625" defaultRowHeight="12.75"/>
  <cols>
    <col min="1" max="1" width="26.7109375" style="13" customWidth="1"/>
    <col min="2" max="6" width="15.5703125" style="3" customWidth="1"/>
    <col min="7" max="7" width="26.7109375" style="13" customWidth="1"/>
    <col min="8" max="16384" width="9.140625" style="3"/>
  </cols>
  <sheetData>
    <row r="1" spans="1:16" ht="30.75">
      <c r="A1" s="499" t="s">
        <v>108</v>
      </c>
      <c r="B1" s="500"/>
      <c r="C1" s="500"/>
      <c r="D1" s="500"/>
      <c r="E1" s="500"/>
      <c r="F1" s="500"/>
      <c r="G1" s="501" t="s">
        <v>132</v>
      </c>
    </row>
    <row r="2" spans="1:16" ht="12" customHeight="1">
      <c r="A2" s="64"/>
      <c r="B2" s="65"/>
      <c r="C2" s="65"/>
      <c r="D2" s="65"/>
      <c r="E2" s="65"/>
      <c r="F2" s="65"/>
      <c r="G2" s="64"/>
    </row>
    <row r="3" spans="1:16" s="584" customFormat="1" ht="23.25">
      <c r="A3" s="654" t="s">
        <v>0</v>
      </c>
      <c r="B3" s="654"/>
      <c r="C3" s="654"/>
      <c r="D3" s="654"/>
      <c r="E3" s="654"/>
      <c r="F3" s="654"/>
      <c r="G3" s="654"/>
    </row>
    <row r="4" spans="1:16" s="2" customFormat="1" ht="21.75">
      <c r="A4" s="655" t="s">
        <v>436</v>
      </c>
      <c r="B4" s="655"/>
      <c r="C4" s="655"/>
      <c r="D4" s="655"/>
      <c r="E4" s="655"/>
      <c r="F4" s="655"/>
      <c r="G4" s="655"/>
    </row>
    <row r="5" spans="1:16" s="2" customFormat="1" ht="18">
      <c r="A5" s="697" t="s">
        <v>88</v>
      </c>
      <c r="B5" s="656"/>
      <c r="C5" s="656"/>
      <c r="D5" s="656"/>
      <c r="E5" s="656"/>
      <c r="F5" s="656"/>
      <c r="G5" s="656"/>
    </row>
    <row r="6" spans="1:16" ht="15">
      <c r="A6" s="657" t="s">
        <v>435</v>
      </c>
      <c r="B6" s="657"/>
      <c r="C6" s="657"/>
      <c r="D6" s="657"/>
      <c r="E6" s="657"/>
      <c r="F6" s="657"/>
      <c r="G6" s="657"/>
    </row>
    <row r="7" spans="1:16" s="7" customFormat="1" ht="15.75">
      <c r="A7" s="4" t="s">
        <v>203</v>
      </c>
      <c r="B7" s="5"/>
      <c r="C7" s="5"/>
      <c r="D7" s="6"/>
      <c r="F7" s="5"/>
      <c r="G7" s="8" t="s">
        <v>307</v>
      </c>
      <c r="H7" s="6"/>
      <c r="J7" s="5"/>
      <c r="L7" s="5"/>
      <c r="M7" s="5"/>
    </row>
    <row r="8" spans="1:16" ht="26.25" customHeight="1" thickBot="1">
      <c r="A8" s="712" t="s">
        <v>330</v>
      </c>
      <c r="B8" s="566" t="s">
        <v>581</v>
      </c>
      <c r="C8" s="566" t="s">
        <v>129</v>
      </c>
      <c r="D8" s="566" t="s">
        <v>130</v>
      </c>
      <c r="E8" s="566" t="s">
        <v>580</v>
      </c>
      <c r="F8" s="567" t="s">
        <v>11</v>
      </c>
      <c r="G8" s="714" t="s">
        <v>582</v>
      </c>
    </row>
    <row r="9" spans="1:16" s="10" customFormat="1" ht="45" customHeight="1" thickTop="1">
      <c r="A9" s="713"/>
      <c r="B9" s="425" t="s">
        <v>579</v>
      </c>
      <c r="C9" s="425" t="s">
        <v>299</v>
      </c>
      <c r="D9" s="425" t="s">
        <v>300</v>
      </c>
      <c r="E9" s="425" t="s">
        <v>413</v>
      </c>
      <c r="F9" s="564" t="s">
        <v>12</v>
      </c>
      <c r="G9" s="715"/>
      <c r="I9" s="18"/>
      <c r="J9" s="18"/>
      <c r="K9" s="18"/>
    </row>
    <row r="10" spans="1:16" s="10" customFormat="1" ht="22.5" customHeight="1" thickBot="1">
      <c r="A10" s="303">
        <v>-20</v>
      </c>
      <c r="B10" s="141">
        <v>4</v>
      </c>
      <c r="C10" s="141">
        <v>3</v>
      </c>
      <c r="D10" s="141" t="s">
        <v>411</v>
      </c>
      <c r="E10" s="141" t="s">
        <v>411</v>
      </c>
      <c r="F10" s="142">
        <f>SUM(B10:E10)</f>
        <v>7</v>
      </c>
      <c r="G10" s="311">
        <v>-20</v>
      </c>
      <c r="H10" s="153">
        <f>SUM(B10:G10)</f>
        <v>-6</v>
      </c>
      <c r="I10" s="64"/>
      <c r="J10" s="3"/>
      <c r="K10" s="3"/>
      <c r="L10" s="3"/>
      <c r="M10" s="3"/>
      <c r="N10" s="3"/>
      <c r="O10" s="3"/>
      <c r="P10" s="3"/>
    </row>
    <row r="11" spans="1:16" s="10" customFormat="1" ht="22.5" customHeight="1" thickTop="1" thickBot="1">
      <c r="A11" s="240" t="s">
        <v>2</v>
      </c>
      <c r="B11" s="43">
        <v>49</v>
      </c>
      <c r="C11" s="43">
        <v>21</v>
      </c>
      <c r="D11" s="43">
        <v>10</v>
      </c>
      <c r="E11" s="43">
        <v>1</v>
      </c>
      <c r="F11" s="138">
        <f t="shared" ref="F11:F16" si="0">SUM(B11:E11)</f>
        <v>81</v>
      </c>
      <c r="G11" s="312" t="s">
        <v>2</v>
      </c>
      <c r="H11" s="3"/>
      <c r="I11" s="153"/>
    </row>
    <row r="12" spans="1:16" s="10" customFormat="1" ht="22.5" customHeight="1" thickTop="1" thickBot="1">
      <c r="A12" s="307" t="s">
        <v>3</v>
      </c>
      <c r="B12" s="139">
        <v>52</v>
      </c>
      <c r="C12" s="139">
        <v>59</v>
      </c>
      <c r="D12" s="139">
        <v>9</v>
      </c>
      <c r="E12" s="139">
        <v>4</v>
      </c>
      <c r="F12" s="140">
        <f>SUM(B12:E12)</f>
        <v>124</v>
      </c>
      <c r="G12" s="313" t="s">
        <v>3</v>
      </c>
      <c r="H12" s="3"/>
      <c r="I12" s="153"/>
    </row>
    <row r="13" spans="1:16" s="10" customFormat="1" ht="22.5" customHeight="1" thickTop="1" thickBot="1">
      <c r="A13" s="240" t="s">
        <v>4</v>
      </c>
      <c r="B13" s="43">
        <v>31</v>
      </c>
      <c r="C13" s="43">
        <v>40</v>
      </c>
      <c r="D13" s="43">
        <v>7</v>
      </c>
      <c r="E13" s="43">
        <v>4</v>
      </c>
      <c r="F13" s="138">
        <f t="shared" si="0"/>
        <v>82</v>
      </c>
      <c r="G13" s="312" t="s">
        <v>4</v>
      </c>
      <c r="H13" s="3"/>
      <c r="I13" s="153"/>
    </row>
    <row r="14" spans="1:16" s="10" customFormat="1" ht="22.5" customHeight="1" thickTop="1" thickBot="1">
      <c r="A14" s="307" t="s">
        <v>5</v>
      </c>
      <c r="B14" s="139">
        <v>53</v>
      </c>
      <c r="C14" s="139">
        <v>42</v>
      </c>
      <c r="D14" s="139">
        <v>7</v>
      </c>
      <c r="E14" s="139">
        <v>6</v>
      </c>
      <c r="F14" s="140">
        <f t="shared" si="0"/>
        <v>108</v>
      </c>
      <c r="G14" s="313" t="s">
        <v>5</v>
      </c>
      <c r="H14" s="3"/>
      <c r="I14" s="153">
        <v>-20</v>
      </c>
      <c r="J14" s="10">
        <f>F10</f>
        <v>7</v>
      </c>
    </row>
    <row r="15" spans="1:16" s="10" customFormat="1" ht="22.5" customHeight="1" thickTop="1" thickBot="1">
      <c r="A15" s="240" t="s">
        <v>6</v>
      </c>
      <c r="B15" s="43">
        <v>23</v>
      </c>
      <c r="C15" s="43">
        <v>30</v>
      </c>
      <c r="D15" s="43">
        <v>5</v>
      </c>
      <c r="E15" s="43">
        <v>4</v>
      </c>
      <c r="F15" s="138">
        <f>SUM(B15:E15)</f>
        <v>62</v>
      </c>
      <c r="G15" s="312" t="s">
        <v>6</v>
      </c>
      <c r="H15" s="3"/>
      <c r="I15" s="153" t="s">
        <v>2</v>
      </c>
      <c r="J15" s="10">
        <f>F11</f>
        <v>81</v>
      </c>
    </row>
    <row r="16" spans="1:16" s="10" customFormat="1" ht="22.5" customHeight="1" thickTop="1" thickBot="1">
      <c r="A16" s="307" t="s">
        <v>7</v>
      </c>
      <c r="B16" s="139">
        <v>17</v>
      </c>
      <c r="C16" s="139">
        <v>16</v>
      </c>
      <c r="D16" s="139">
        <v>2</v>
      </c>
      <c r="E16" s="139">
        <v>2</v>
      </c>
      <c r="F16" s="140">
        <f t="shared" si="0"/>
        <v>37</v>
      </c>
      <c r="G16" s="309" t="s">
        <v>7</v>
      </c>
      <c r="H16" s="3"/>
      <c r="I16" s="153" t="s">
        <v>3</v>
      </c>
      <c r="J16" s="10">
        <f t="shared" ref="J16" si="1">F12</f>
        <v>124</v>
      </c>
    </row>
    <row r="17" spans="1:11" s="10" customFormat="1" ht="22.5" customHeight="1" thickTop="1">
      <c r="A17" s="244" t="s">
        <v>324</v>
      </c>
      <c r="B17" s="152">
        <v>16</v>
      </c>
      <c r="C17" s="152">
        <v>20</v>
      </c>
      <c r="D17" s="152">
        <v>3</v>
      </c>
      <c r="E17" s="152">
        <v>2</v>
      </c>
      <c r="F17" s="155">
        <f>SUM(B17:E17)</f>
        <v>41</v>
      </c>
      <c r="G17" s="245" t="s">
        <v>324</v>
      </c>
      <c r="H17" s="3"/>
      <c r="I17" s="153" t="s">
        <v>4</v>
      </c>
      <c r="J17" s="10">
        <f t="shared" ref="J17:J18" si="2">F13</f>
        <v>82</v>
      </c>
    </row>
    <row r="18" spans="1:11" s="10" customFormat="1" ht="22.5" customHeight="1">
      <c r="A18" s="409" t="s">
        <v>395</v>
      </c>
      <c r="B18" s="410">
        <v>8</v>
      </c>
      <c r="C18" s="410">
        <v>4</v>
      </c>
      <c r="D18" s="410">
        <v>1</v>
      </c>
      <c r="E18" s="410" t="s">
        <v>411</v>
      </c>
      <c r="F18" s="411">
        <f>SUM(B18:E18)</f>
        <v>13</v>
      </c>
      <c r="G18" s="412" t="s">
        <v>412</v>
      </c>
      <c r="H18" s="3"/>
      <c r="I18" s="153" t="s">
        <v>5</v>
      </c>
      <c r="J18" s="10">
        <f t="shared" si="2"/>
        <v>108</v>
      </c>
    </row>
    <row r="19" spans="1:11" s="10" customFormat="1" ht="22.5" customHeight="1" thickBot="1">
      <c r="A19" s="413" t="s">
        <v>11</v>
      </c>
      <c r="B19" s="414">
        <f>SUM(B10:B18)</f>
        <v>253</v>
      </c>
      <c r="C19" s="414">
        <f>SUM(C10:C18)</f>
        <v>235</v>
      </c>
      <c r="D19" s="414">
        <f>SUM(D10:D18)</f>
        <v>44</v>
      </c>
      <c r="E19" s="414">
        <f>SUM(E10:E18)</f>
        <v>23</v>
      </c>
      <c r="F19" s="414">
        <f>SUM(F10:F18)</f>
        <v>555</v>
      </c>
      <c r="G19" s="415" t="s">
        <v>12</v>
      </c>
      <c r="I19" s="153" t="s">
        <v>6</v>
      </c>
      <c r="J19" s="10">
        <f>F15</f>
        <v>62</v>
      </c>
    </row>
    <row r="20" spans="1:11" s="10" customFormat="1" ht="22.5" customHeight="1" thickTop="1">
      <c r="A20" s="416" t="s">
        <v>320</v>
      </c>
      <c r="B20" s="417">
        <f>(B19/ $F$19)*100</f>
        <v>45.585585585585584</v>
      </c>
      <c r="C20" s="417">
        <f>(C19/ $F$19)*100</f>
        <v>42.342342342342342</v>
      </c>
      <c r="D20" s="417">
        <f>(D19/ $F$19)*100</f>
        <v>7.9279279279279278</v>
      </c>
      <c r="E20" s="417">
        <f>(E19/ $F$19)*100</f>
        <v>4.1441441441441444</v>
      </c>
      <c r="F20" s="418">
        <f>SUM(B20:E20)</f>
        <v>100</v>
      </c>
      <c r="G20" s="419" t="s">
        <v>321</v>
      </c>
      <c r="I20" s="10" t="s">
        <v>7</v>
      </c>
      <c r="J20" s="10">
        <f>F16</f>
        <v>37</v>
      </c>
      <c r="K20" s="12"/>
    </row>
    <row r="21" spans="1:11" ht="21" customHeight="1">
      <c r="A21" s="153"/>
      <c r="B21" s="154"/>
      <c r="C21" s="154"/>
      <c r="D21" s="154"/>
      <c r="E21" s="154"/>
      <c r="F21" s="154"/>
      <c r="G21" s="153"/>
      <c r="I21" s="79" t="s">
        <v>324</v>
      </c>
      <c r="J21" s="10">
        <f>F17</f>
        <v>41</v>
      </c>
    </row>
    <row r="22" spans="1:11" s="59" customFormat="1" ht="21.75">
      <c r="A22" s="630" t="s">
        <v>623</v>
      </c>
      <c r="B22" s="630"/>
      <c r="C22" s="630"/>
      <c r="D22" s="630"/>
      <c r="E22" s="630"/>
      <c r="F22" s="630"/>
      <c r="G22" s="630"/>
      <c r="H22" s="588"/>
      <c r="I22" s="588" t="s">
        <v>394</v>
      </c>
      <c r="J22" s="588">
        <f>F18</f>
        <v>13</v>
      </c>
      <c r="K22" s="588"/>
    </row>
    <row r="23" spans="1:11" s="59" customFormat="1" ht="21.75">
      <c r="A23" s="630" t="s">
        <v>436</v>
      </c>
      <c r="B23" s="630"/>
      <c r="C23" s="630"/>
      <c r="D23" s="630"/>
      <c r="E23" s="630"/>
      <c r="F23" s="630"/>
      <c r="G23" s="630"/>
      <c r="H23" s="588"/>
      <c r="I23" s="588"/>
      <c r="J23" s="588">
        <f>SUM(J14:J22)</f>
        <v>555</v>
      </c>
      <c r="K23" s="588"/>
    </row>
    <row r="24" spans="1:11" s="59" customFormat="1" ht="15">
      <c r="A24" s="631" t="s">
        <v>624</v>
      </c>
      <c r="B24" s="631"/>
      <c r="C24" s="631"/>
      <c r="D24" s="631"/>
      <c r="E24" s="631"/>
      <c r="F24" s="631"/>
      <c r="G24" s="631"/>
      <c r="H24" s="589"/>
      <c r="I24" s="589"/>
      <c r="J24" s="589"/>
      <c r="K24" s="589"/>
    </row>
    <row r="25" spans="1:11" s="59" customFormat="1" ht="15">
      <c r="A25" s="631" t="s">
        <v>443</v>
      </c>
      <c r="B25" s="631"/>
      <c r="C25" s="631"/>
      <c r="D25" s="631"/>
      <c r="E25" s="631"/>
      <c r="F25" s="631"/>
      <c r="G25" s="631"/>
      <c r="H25" s="589"/>
      <c r="I25" s="589"/>
      <c r="J25" s="589"/>
      <c r="K25" s="589"/>
    </row>
    <row r="26" spans="1:11" ht="18" customHeight="1">
      <c r="A26" s="64"/>
      <c r="B26" s="65"/>
      <c r="C26" s="65"/>
      <c r="D26" s="65"/>
      <c r="E26" s="65"/>
      <c r="F26" s="65"/>
      <c r="G26" s="64"/>
    </row>
    <row r="27" spans="1:11" ht="18" customHeight="1">
      <c r="A27" s="64"/>
      <c r="B27" s="65"/>
      <c r="C27" s="65"/>
      <c r="D27" s="65"/>
      <c r="E27" s="65"/>
      <c r="F27" s="65"/>
      <c r="G27" s="64"/>
    </row>
    <row r="28" spans="1:11" ht="18" customHeight="1">
      <c r="A28" s="64"/>
      <c r="B28" s="65"/>
      <c r="C28" s="65"/>
      <c r="D28" s="65"/>
      <c r="E28" s="65"/>
      <c r="F28" s="65"/>
      <c r="G28" s="64"/>
    </row>
    <row r="29" spans="1:11" ht="18" customHeight="1">
      <c r="A29" s="64"/>
      <c r="B29" s="65"/>
      <c r="C29" s="65"/>
      <c r="D29" s="65"/>
      <c r="E29" s="65"/>
      <c r="F29" s="65"/>
      <c r="G29" s="64"/>
    </row>
    <row r="30" spans="1:11" ht="18" customHeight="1">
      <c r="A30" s="64"/>
      <c r="B30" s="65"/>
      <c r="C30" s="65"/>
      <c r="D30" s="65"/>
      <c r="E30" s="65"/>
      <c r="F30" s="65"/>
      <c r="G30" s="64"/>
    </row>
    <row r="31" spans="1:11" ht="18" customHeight="1">
      <c r="A31" s="64"/>
      <c r="B31" s="65"/>
      <c r="C31" s="65"/>
      <c r="D31" s="65"/>
      <c r="E31" s="65"/>
      <c r="F31" s="65"/>
      <c r="G31" s="64"/>
    </row>
    <row r="32" spans="1:11" ht="18" customHeight="1">
      <c r="A32" s="64"/>
      <c r="B32" s="65"/>
      <c r="C32" s="65"/>
      <c r="D32" s="65"/>
      <c r="E32" s="65"/>
      <c r="F32" s="65"/>
      <c r="G32" s="64"/>
    </row>
    <row r="33" spans="1:7" ht="18" customHeight="1">
      <c r="A33" s="64"/>
      <c r="B33" s="65"/>
      <c r="C33" s="65"/>
      <c r="D33" s="65"/>
      <c r="E33" s="65"/>
      <c r="F33" s="65"/>
      <c r="G33" s="64"/>
    </row>
    <row r="34" spans="1:7" ht="18" customHeight="1">
      <c r="A34" s="153"/>
      <c r="B34" s="154"/>
      <c r="C34" s="154"/>
      <c r="D34" s="154"/>
      <c r="E34" s="154"/>
      <c r="F34" s="154"/>
      <c r="G34" s="153"/>
    </row>
    <row r="35" spans="1:7" ht="18" customHeight="1">
      <c r="A35" s="153"/>
      <c r="B35" s="154"/>
      <c r="C35" s="154"/>
      <c r="D35" s="154"/>
      <c r="E35" s="154"/>
      <c r="F35" s="154"/>
      <c r="G35" s="153"/>
    </row>
    <row r="36" spans="1:7" ht="18" customHeight="1">
      <c r="A36" s="153"/>
      <c r="B36" s="154"/>
      <c r="C36" s="154"/>
      <c r="D36" s="154"/>
      <c r="E36" s="154"/>
      <c r="F36" s="154"/>
      <c r="G36" s="153"/>
    </row>
    <row r="37" spans="1:7" ht="18" customHeight="1">
      <c r="A37" s="64"/>
      <c r="B37" s="65"/>
      <c r="C37" s="65"/>
      <c r="D37" s="65"/>
      <c r="E37" s="65"/>
      <c r="F37" s="65"/>
      <c r="G37" s="64"/>
    </row>
    <row r="38" spans="1:7" ht="18" customHeight="1">
      <c r="A38" s="64"/>
      <c r="B38" s="65"/>
      <c r="C38" s="65"/>
      <c r="D38" s="65"/>
      <c r="E38" s="65"/>
      <c r="F38" s="65"/>
      <c r="G38" s="64"/>
    </row>
    <row r="39" spans="1:7" ht="18" customHeight="1">
      <c r="A39" s="64"/>
      <c r="B39" s="65"/>
      <c r="C39" s="65"/>
      <c r="D39" s="65"/>
      <c r="E39" s="65"/>
      <c r="F39" s="65"/>
      <c r="G39" s="64"/>
    </row>
    <row r="40" spans="1:7" ht="18" customHeight="1">
      <c r="A40" s="64"/>
      <c r="B40" s="65"/>
      <c r="C40" s="65"/>
      <c r="D40" s="65"/>
      <c r="E40" s="65"/>
      <c r="F40" s="65"/>
      <c r="G40" s="64"/>
    </row>
    <row r="41" spans="1:7" ht="18" customHeight="1">
      <c r="A41" s="64"/>
      <c r="B41" s="65"/>
      <c r="C41" s="65"/>
      <c r="D41" s="65"/>
      <c r="E41" s="65"/>
      <c r="F41" s="65"/>
      <c r="G41" s="64"/>
    </row>
    <row r="42" spans="1:7" ht="18" customHeight="1">
      <c r="A42" s="64"/>
      <c r="B42" s="65"/>
      <c r="C42" s="65"/>
      <c r="D42" s="65"/>
      <c r="E42" s="65"/>
      <c r="F42" s="65"/>
      <c r="G42" s="64"/>
    </row>
    <row r="43" spans="1:7" ht="18" customHeight="1">
      <c r="A43" s="64"/>
      <c r="B43" s="65"/>
      <c r="C43" s="65"/>
      <c r="D43" s="65"/>
      <c r="E43" s="65"/>
      <c r="F43" s="65"/>
      <c r="G43" s="64"/>
    </row>
    <row r="44" spans="1:7" ht="18" customHeight="1">
      <c r="A44" s="64"/>
      <c r="B44" s="65"/>
      <c r="C44" s="65"/>
      <c r="D44" s="65"/>
      <c r="E44" s="65"/>
      <c r="F44" s="65"/>
      <c r="G44" s="64"/>
    </row>
    <row r="45" spans="1:7" ht="18" customHeight="1">
      <c r="A45" s="64"/>
      <c r="B45" s="65"/>
      <c r="C45" s="65"/>
      <c r="D45" s="65"/>
      <c r="E45" s="65"/>
      <c r="F45" s="65"/>
      <c r="G45" s="64"/>
    </row>
    <row r="46" spans="1:7" ht="18" customHeight="1">
      <c r="A46" s="64"/>
      <c r="B46" s="65"/>
      <c r="C46" s="65"/>
      <c r="D46" s="65"/>
      <c r="E46" s="65"/>
      <c r="F46" s="65"/>
      <c r="G46" s="64"/>
    </row>
    <row r="47" spans="1:7" ht="18" customHeight="1">
      <c r="A47" s="64"/>
      <c r="B47" s="65"/>
      <c r="C47" s="65"/>
      <c r="D47" s="65"/>
      <c r="E47" s="65"/>
      <c r="F47" s="65"/>
      <c r="G47" s="64"/>
    </row>
    <row r="48" spans="1:7" ht="18" customHeight="1">
      <c r="A48" s="649" t="s">
        <v>583</v>
      </c>
      <c r="B48" s="649"/>
      <c r="C48" s="649"/>
      <c r="D48" s="649"/>
      <c r="E48" s="649"/>
      <c r="F48" s="649"/>
      <c r="G48" s="649"/>
    </row>
    <row r="49" spans="1:7" ht="18" customHeight="1"/>
    <row r="50" spans="1:7" ht="18" customHeight="1">
      <c r="A50" s="64"/>
      <c r="B50" s="65"/>
      <c r="C50" s="65"/>
      <c r="D50" s="65"/>
      <c r="E50" s="65"/>
      <c r="F50" s="65"/>
      <c r="G50" s="64"/>
    </row>
    <row r="51" spans="1:7" ht="18" customHeight="1">
      <c r="A51" s="64"/>
      <c r="B51" s="65"/>
      <c r="C51" s="65"/>
      <c r="D51" s="65"/>
      <c r="E51" s="65"/>
      <c r="F51" s="65"/>
      <c r="G51" s="64"/>
    </row>
    <row r="52" spans="1:7">
      <c r="A52" s="64"/>
      <c r="B52" s="65"/>
      <c r="C52" s="65"/>
      <c r="D52" s="65"/>
      <c r="E52" s="65"/>
      <c r="F52" s="65"/>
      <c r="G52" s="64"/>
    </row>
    <row r="53" spans="1:7" ht="9" customHeight="1">
      <c r="A53" s="64"/>
      <c r="B53" s="65"/>
      <c r="C53" s="65"/>
      <c r="D53" s="65"/>
      <c r="E53" s="65"/>
      <c r="F53" s="65"/>
      <c r="G53" s="64"/>
    </row>
    <row r="54" spans="1:7">
      <c r="A54" s="64"/>
      <c r="B54" s="65"/>
      <c r="C54" s="65"/>
      <c r="D54" s="65"/>
      <c r="E54" s="65"/>
      <c r="F54" s="65"/>
      <c r="G54" s="64"/>
    </row>
    <row r="55" spans="1:7">
      <c r="A55" s="64"/>
      <c r="B55" s="65"/>
      <c r="C55" s="65"/>
      <c r="D55" s="65"/>
      <c r="E55" s="65"/>
      <c r="F55" s="65"/>
      <c r="G55" s="64"/>
    </row>
    <row r="56" spans="1:7">
      <c r="A56" s="64"/>
      <c r="B56" s="65"/>
      <c r="C56" s="65"/>
      <c r="D56" s="65"/>
      <c r="E56" s="65"/>
      <c r="F56" s="65"/>
      <c r="G56" s="64"/>
    </row>
    <row r="57" spans="1:7">
      <c r="A57" s="64"/>
      <c r="B57" s="65"/>
      <c r="C57" s="65"/>
      <c r="D57" s="65"/>
      <c r="E57" s="65"/>
      <c r="F57" s="65"/>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3366"/>
  </sheetPr>
  <dimension ref="A1:X52"/>
  <sheetViews>
    <sheetView rightToLeft="1" view="pageBreakPreview" topLeftCell="A16" zoomScaleNormal="100" zoomScaleSheetLayoutView="100" workbookViewId="0">
      <selection activeCell="E15" sqref="E15"/>
    </sheetView>
  </sheetViews>
  <sheetFormatPr defaultColWidth="9.140625" defaultRowHeight="12.75"/>
  <cols>
    <col min="1" max="1" width="30.140625" style="13" customWidth="1"/>
    <col min="2" max="2" width="7.140625" style="13" customWidth="1"/>
    <col min="3" max="3" width="7.140625" style="3" customWidth="1"/>
    <col min="4" max="5" width="10" style="3" bestFit="1" customWidth="1"/>
    <col min="6"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99" t="s">
        <v>108</v>
      </c>
      <c r="B1" s="500"/>
      <c r="C1" s="500"/>
      <c r="D1" s="500"/>
      <c r="E1" s="500"/>
      <c r="F1" s="500"/>
      <c r="G1" s="500"/>
      <c r="H1" s="500"/>
      <c r="I1" s="500"/>
      <c r="J1" s="500"/>
      <c r="K1" s="500"/>
      <c r="L1" s="501" t="s">
        <v>132</v>
      </c>
    </row>
    <row r="2" spans="1:24" ht="12" customHeight="1">
      <c r="A2" s="64"/>
      <c r="B2" s="65"/>
      <c r="C2" s="65"/>
      <c r="D2" s="65"/>
      <c r="E2" s="65"/>
      <c r="F2" s="65"/>
      <c r="G2" s="64"/>
      <c r="H2" s="65"/>
      <c r="I2" s="154"/>
      <c r="J2" s="154"/>
      <c r="K2" s="65"/>
      <c r="L2" s="65"/>
    </row>
    <row r="3" spans="1:24" s="584" customFormat="1" ht="23.25">
      <c r="A3" s="676" t="s">
        <v>25</v>
      </c>
      <c r="B3" s="676"/>
      <c r="C3" s="676"/>
      <c r="D3" s="676"/>
      <c r="E3" s="676"/>
      <c r="F3" s="676"/>
      <c r="G3" s="676"/>
      <c r="H3" s="676"/>
      <c r="I3" s="676"/>
      <c r="J3" s="676"/>
      <c r="K3" s="676"/>
      <c r="L3" s="676"/>
    </row>
    <row r="4" spans="1:24" s="2" customFormat="1" ht="21.75">
      <c r="A4" s="677" t="s">
        <v>436</v>
      </c>
      <c r="B4" s="677"/>
      <c r="C4" s="677"/>
      <c r="D4" s="677"/>
      <c r="E4" s="677"/>
      <c r="F4" s="677"/>
      <c r="G4" s="677"/>
      <c r="H4" s="677"/>
      <c r="I4" s="677"/>
      <c r="J4" s="677"/>
      <c r="K4" s="677"/>
      <c r="L4" s="677"/>
    </row>
    <row r="5" spans="1:24" s="2" customFormat="1" ht="18">
      <c r="A5" s="656" t="s">
        <v>26</v>
      </c>
      <c r="B5" s="656"/>
      <c r="C5" s="656"/>
      <c r="D5" s="656"/>
      <c r="E5" s="656"/>
      <c r="F5" s="656"/>
      <c r="G5" s="656"/>
      <c r="H5" s="656"/>
      <c r="I5" s="656"/>
      <c r="J5" s="656"/>
      <c r="K5" s="656"/>
      <c r="L5" s="656"/>
    </row>
    <row r="6" spans="1:24" ht="15">
      <c r="A6" s="657" t="s">
        <v>443</v>
      </c>
      <c r="B6" s="657"/>
      <c r="C6" s="657"/>
      <c r="D6" s="657"/>
      <c r="E6" s="657"/>
      <c r="F6" s="657"/>
      <c r="G6" s="657"/>
      <c r="H6" s="657"/>
      <c r="I6" s="657"/>
      <c r="J6" s="657"/>
      <c r="K6" s="657"/>
      <c r="L6" s="657"/>
      <c r="N6" s="198"/>
      <c r="O6" s="198"/>
      <c r="P6" s="198"/>
      <c r="Q6" s="198"/>
      <c r="R6" s="198"/>
      <c r="S6" s="198"/>
      <c r="T6" s="198"/>
      <c r="U6" s="198"/>
    </row>
    <row r="7" spans="1:24" s="7" customFormat="1" ht="15.75">
      <c r="A7" s="4" t="s">
        <v>204</v>
      </c>
      <c r="B7" s="5"/>
      <c r="C7" s="5"/>
      <c r="D7" s="6"/>
      <c r="F7" s="5"/>
      <c r="H7" s="6"/>
      <c r="I7" s="41"/>
      <c r="J7" s="41"/>
      <c r="K7" s="5"/>
      <c r="L7" s="8" t="s">
        <v>283</v>
      </c>
      <c r="N7" s="198"/>
      <c r="O7" s="198"/>
      <c r="P7" s="198"/>
      <c r="Q7" s="198"/>
      <c r="R7" s="198"/>
      <c r="S7" s="198"/>
      <c r="T7" s="198"/>
      <c r="U7" s="198"/>
      <c r="W7" s="3"/>
      <c r="X7" s="3"/>
    </row>
    <row r="8" spans="1:24" ht="33.75" customHeight="1" thickBot="1">
      <c r="A8" s="716" t="s">
        <v>584</v>
      </c>
      <c r="B8" s="681">
        <v>-20</v>
      </c>
      <c r="C8" s="681" t="s">
        <v>27</v>
      </c>
      <c r="D8" s="681" t="s">
        <v>28</v>
      </c>
      <c r="E8" s="681" t="s">
        <v>29</v>
      </c>
      <c r="F8" s="681" t="s">
        <v>30</v>
      </c>
      <c r="G8" s="681" t="s">
        <v>31</v>
      </c>
      <c r="H8" s="681" t="s">
        <v>32</v>
      </c>
      <c r="I8" s="681" t="s">
        <v>324</v>
      </c>
      <c r="J8" s="565" t="s">
        <v>395</v>
      </c>
      <c r="K8" s="565" t="s">
        <v>11</v>
      </c>
      <c r="L8" s="714" t="s">
        <v>585</v>
      </c>
      <c r="N8" s="198"/>
      <c r="O8" s="198"/>
      <c r="P8" s="198"/>
      <c r="Q8" s="198"/>
      <c r="R8" s="198"/>
      <c r="S8" s="198"/>
      <c r="T8" s="198"/>
      <c r="U8" s="198"/>
    </row>
    <row r="9" spans="1:24" s="10" customFormat="1" ht="36" customHeight="1" thickTop="1">
      <c r="A9" s="717"/>
      <c r="B9" s="682"/>
      <c r="C9" s="682"/>
      <c r="D9" s="682"/>
      <c r="E9" s="682"/>
      <c r="F9" s="682"/>
      <c r="G9" s="682"/>
      <c r="H9" s="682"/>
      <c r="I9" s="682"/>
      <c r="J9" s="425" t="s">
        <v>412</v>
      </c>
      <c r="K9" s="425" t="s">
        <v>12</v>
      </c>
      <c r="L9" s="715"/>
      <c r="N9" s="198"/>
      <c r="P9" s="79" t="s">
        <v>122</v>
      </c>
      <c r="Q9" s="79" t="s">
        <v>123</v>
      </c>
      <c r="R9" s="198"/>
      <c r="S9" s="198"/>
      <c r="T9" s="198"/>
      <c r="U9" s="198"/>
      <c r="W9" s="3"/>
      <c r="X9" s="3"/>
    </row>
    <row r="10" spans="1:24" s="10" customFormat="1" ht="23.25" customHeight="1" thickBot="1">
      <c r="A10" s="238">
        <v>-20</v>
      </c>
      <c r="B10" s="24">
        <v>0</v>
      </c>
      <c r="C10" s="24">
        <v>0</v>
      </c>
      <c r="D10" s="24">
        <v>0</v>
      </c>
      <c r="E10" s="24">
        <v>0</v>
      </c>
      <c r="F10" s="24">
        <v>0</v>
      </c>
      <c r="G10" s="24">
        <v>0</v>
      </c>
      <c r="H10" s="24">
        <v>0</v>
      </c>
      <c r="I10" s="24">
        <v>0</v>
      </c>
      <c r="J10" s="24">
        <v>0</v>
      </c>
      <c r="K10" s="82">
        <f>SUM(B10:J10)</f>
        <v>0</v>
      </c>
      <c r="L10" s="239">
        <v>-20</v>
      </c>
      <c r="N10" s="198"/>
      <c r="O10" s="80">
        <v>-20</v>
      </c>
      <c r="P10" s="10">
        <f t="shared" ref="P10:P16" si="0">K10</f>
        <v>0</v>
      </c>
      <c r="Q10" s="10">
        <f>B21</f>
        <v>7</v>
      </c>
      <c r="R10" s="198"/>
      <c r="S10" s="198"/>
      <c r="T10" s="198"/>
      <c r="U10" s="198"/>
      <c r="W10" s="3"/>
      <c r="X10" s="3"/>
    </row>
    <row r="11" spans="1:24" s="10" customFormat="1" ht="23.25" customHeight="1" thickTop="1" thickBot="1">
      <c r="A11" s="240" t="s">
        <v>2</v>
      </c>
      <c r="B11" s="26">
        <v>3</v>
      </c>
      <c r="C11" s="26">
        <v>16</v>
      </c>
      <c r="D11" s="26">
        <v>3</v>
      </c>
      <c r="E11" s="26" t="s">
        <v>411</v>
      </c>
      <c r="F11" s="26" t="s">
        <v>411</v>
      </c>
      <c r="G11" s="26" t="s">
        <v>411</v>
      </c>
      <c r="H11" s="26" t="s">
        <v>411</v>
      </c>
      <c r="I11" s="26">
        <v>0</v>
      </c>
      <c r="J11" s="26">
        <v>1</v>
      </c>
      <c r="K11" s="27">
        <f t="shared" ref="K11:K20" si="1">SUM(B11:J11)</f>
        <v>23</v>
      </c>
      <c r="L11" s="241" t="s">
        <v>2</v>
      </c>
      <c r="N11" s="198"/>
      <c r="O11" s="72" t="s">
        <v>2</v>
      </c>
      <c r="P11" s="10">
        <f t="shared" si="0"/>
        <v>23</v>
      </c>
      <c r="Q11" s="10">
        <f>C21</f>
        <v>81</v>
      </c>
      <c r="R11" s="198"/>
      <c r="S11" s="198"/>
      <c r="T11" s="198"/>
      <c r="U11" s="198"/>
      <c r="W11" s="3"/>
      <c r="X11" s="3"/>
    </row>
    <row r="12" spans="1:24" s="10" customFormat="1" ht="23.25" customHeight="1" thickTop="1" thickBot="1">
      <c r="A12" s="242" t="s">
        <v>3</v>
      </c>
      <c r="B12" s="28">
        <v>2</v>
      </c>
      <c r="C12" s="28">
        <v>31</v>
      </c>
      <c r="D12" s="28">
        <v>52</v>
      </c>
      <c r="E12" s="28">
        <v>5</v>
      </c>
      <c r="F12" s="28">
        <v>1</v>
      </c>
      <c r="G12" s="28" t="s">
        <v>411</v>
      </c>
      <c r="H12" s="28">
        <v>1</v>
      </c>
      <c r="I12" s="28">
        <v>0</v>
      </c>
      <c r="J12" s="28">
        <v>2</v>
      </c>
      <c r="K12" s="29">
        <f t="shared" si="1"/>
        <v>94</v>
      </c>
      <c r="L12" s="243" t="s">
        <v>3</v>
      </c>
      <c r="N12" s="198"/>
      <c r="O12" s="81" t="s">
        <v>3</v>
      </c>
      <c r="P12" s="10">
        <f t="shared" si="0"/>
        <v>94</v>
      </c>
      <c r="Q12" s="3">
        <f>D21</f>
        <v>124</v>
      </c>
      <c r="R12" s="198"/>
      <c r="S12" s="198"/>
      <c r="T12" s="198"/>
      <c r="U12" s="198"/>
      <c r="W12" s="3"/>
      <c r="X12" s="3"/>
    </row>
    <row r="13" spans="1:24" s="10" customFormat="1" ht="23.25" customHeight="1" thickTop="1" thickBot="1">
      <c r="A13" s="240" t="s">
        <v>4</v>
      </c>
      <c r="B13" s="26">
        <v>2</v>
      </c>
      <c r="C13" s="26">
        <v>28</v>
      </c>
      <c r="D13" s="26">
        <v>47</v>
      </c>
      <c r="E13" s="26">
        <v>27</v>
      </c>
      <c r="F13" s="26">
        <v>15</v>
      </c>
      <c r="G13" s="26">
        <v>3</v>
      </c>
      <c r="H13" s="26" t="s">
        <v>411</v>
      </c>
      <c r="I13" s="26">
        <v>1</v>
      </c>
      <c r="J13" s="26">
        <v>4</v>
      </c>
      <c r="K13" s="27">
        <f t="shared" si="1"/>
        <v>127</v>
      </c>
      <c r="L13" s="241" t="s">
        <v>4</v>
      </c>
      <c r="N13" s="198"/>
      <c r="O13" s="3" t="s">
        <v>4</v>
      </c>
      <c r="P13" s="3">
        <f t="shared" si="0"/>
        <v>127</v>
      </c>
      <c r="Q13" s="3">
        <f>E21</f>
        <v>82</v>
      </c>
      <c r="R13" s="198"/>
      <c r="S13" s="198"/>
      <c r="T13" s="198"/>
      <c r="U13" s="198"/>
      <c r="W13" s="3"/>
      <c r="X13" s="3"/>
    </row>
    <row r="14" spans="1:24" s="10" customFormat="1" ht="23.25" customHeight="1" thickTop="1" thickBot="1">
      <c r="A14" s="242" t="s">
        <v>5</v>
      </c>
      <c r="B14" s="28" t="s">
        <v>411</v>
      </c>
      <c r="C14" s="28">
        <v>5</v>
      </c>
      <c r="D14" s="28">
        <v>16</v>
      </c>
      <c r="E14" s="28">
        <v>32</v>
      </c>
      <c r="F14" s="28">
        <v>34</v>
      </c>
      <c r="G14" s="28">
        <v>11</v>
      </c>
      <c r="H14" s="28">
        <v>3</v>
      </c>
      <c r="I14" s="28">
        <v>0</v>
      </c>
      <c r="J14" s="28">
        <v>1</v>
      </c>
      <c r="K14" s="29">
        <f t="shared" si="1"/>
        <v>102</v>
      </c>
      <c r="L14" s="243" t="s">
        <v>5</v>
      </c>
      <c r="N14" s="198"/>
      <c r="O14" s="59" t="s">
        <v>5</v>
      </c>
      <c r="P14" s="59">
        <f t="shared" si="0"/>
        <v>102</v>
      </c>
      <c r="Q14" s="59">
        <f>F21</f>
        <v>108</v>
      </c>
      <c r="R14" s="198"/>
      <c r="S14" s="198"/>
      <c r="T14" s="198"/>
      <c r="U14" s="198"/>
      <c r="W14" s="3"/>
      <c r="X14" s="3"/>
    </row>
    <row r="15" spans="1:24" s="10" customFormat="1" ht="23.25" customHeight="1" thickTop="1" thickBot="1">
      <c r="A15" s="240" t="s">
        <v>6</v>
      </c>
      <c r="B15" s="26" t="s">
        <v>411</v>
      </c>
      <c r="C15" s="26" t="s">
        <v>411</v>
      </c>
      <c r="D15" s="26">
        <v>2</v>
      </c>
      <c r="E15" s="26">
        <v>13</v>
      </c>
      <c r="F15" s="26">
        <v>32</v>
      </c>
      <c r="G15" s="26">
        <v>21</v>
      </c>
      <c r="H15" s="26">
        <v>4</v>
      </c>
      <c r="I15" s="26">
        <v>0</v>
      </c>
      <c r="J15" s="26">
        <v>2</v>
      </c>
      <c r="K15" s="27">
        <f t="shared" si="1"/>
        <v>74</v>
      </c>
      <c r="L15" s="241" t="s">
        <v>6</v>
      </c>
      <c r="N15" s="198"/>
      <c r="O15" s="59" t="s">
        <v>6</v>
      </c>
      <c r="P15" s="59">
        <f t="shared" si="0"/>
        <v>74</v>
      </c>
      <c r="Q15" s="59">
        <f>G21</f>
        <v>62</v>
      </c>
    </row>
    <row r="16" spans="1:24" s="10" customFormat="1" ht="23.25" customHeight="1" thickTop="1" thickBot="1">
      <c r="A16" s="242" t="s">
        <v>7</v>
      </c>
      <c r="B16" s="28" t="s">
        <v>411</v>
      </c>
      <c r="C16" s="28">
        <v>1</v>
      </c>
      <c r="D16" s="28">
        <v>1</v>
      </c>
      <c r="E16" s="28">
        <v>3</v>
      </c>
      <c r="F16" s="28">
        <v>10</v>
      </c>
      <c r="G16" s="28">
        <v>15</v>
      </c>
      <c r="H16" s="28">
        <v>14</v>
      </c>
      <c r="I16" s="28">
        <v>2</v>
      </c>
      <c r="J16" s="28">
        <v>1</v>
      </c>
      <c r="K16" s="29">
        <f t="shared" si="1"/>
        <v>47</v>
      </c>
      <c r="L16" s="243" t="s">
        <v>7</v>
      </c>
      <c r="O16" s="59" t="s">
        <v>7</v>
      </c>
      <c r="P16" s="59">
        <f t="shared" si="0"/>
        <v>47</v>
      </c>
      <c r="Q16" s="59">
        <f>H21</f>
        <v>37</v>
      </c>
    </row>
    <row r="17" spans="1:17" s="10" customFormat="1" ht="23.25" customHeight="1" thickTop="1" thickBot="1">
      <c r="A17" s="240" t="s">
        <v>8</v>
      </c>
      <c r="B17" s="26" t="s">
        <v>411</v>
      </c>
      <c r="C17" s="26" t="s">
        <v>411</v>
      </c>
      <c r="D17" s="26" t="s">
        <v>411</v>
      </c>
      <c r="E17" s="26" t="s">
        <v>411</v>
      </c>
      <c r="F17" s="26">
        <v>6</v>
      </c>
      <c r="G17" s="26">
        <v>5</v>
      </c>
      <c r="H17" s="26">
        <v>6</v>
      </c>
      <c r="I17" s="26">
        <v>7</v>
      </c>
      <c r="J17" s="26" t="s">
        <v>411</v>
      </c>
      <c r="K17" s="27">
        <f t="shared" si="1"/>
        <v>24</v>
      </c>
      <c r="L17" s="241" t="s">
        <v>8</v>
      </c>
      <c r="O17" s="59" t="s">
        <v>55</v>
      </c>
      <c r="P17" s="59">
        <f>K17+K18+K19</f>
        <v>85</v>
      </c>
      <c r="Q17" s="59">
        <f>I21</f>
        <v>41</v>
      </c>
    </row>
    <row r="18" spans="1:17" s="10" customFormat="1" ht="23.25" customHeight="1" thickTop="1" thickBot="1">
      <c r="A18" s="242" t="s">
        <v>9</v>
      </c>
      <c r="B18" s="28" t="s">
        <v>411</v>
      </c>
      <c r="C18" s="28" t="s">
        <v>411</v>
      </c>
      <c r="D18" s="28">
        <v>2</v>
      </c>
      <c r="E18" s="28">
        <v>1</v>
      </c>
      <c r="F18" s="28">
        <v>4</v>
      </c>
      <c r="G18" s="28">
        <v>5</v>
      </c>
      <c r="H18" s="28">
        <v>7</v>
      </c>
      <c r="I18" s="28">
        <v>9</v>
      </c>
      <c r="J18" s="28" t="s">
        <v>411</v>
      </c>
      <c r="K18" s="29">
        <f t="shared" si="1"/>
        <v>28</v>
      </c>
      <c r="L18" s="243" t="s">
        <v>9</v>
      </c>
      <c r="O18" s="84" t="s">
        <v>394</v>
      </c>
      <c r="P18" s="10">
        <f>K20</f>
        <v>3</v>
      </c>
      <c r="Q18" s="3">
        <f>J21</f>
        <v>13</v>
      </c>
    </row>
    <row r="19" spans="1:17" s="10" customFormat="1" ht="23.25" customHeight="1" thickTop="1">
      <c r="A19" s="244" t="s">
        <v>10</v>
      </c>
      <c r="B19" s="31">
        <v>0</v>
      </c>
      <c r="C19" s="31">
        <v>0</v>
      </c>
      <c r="D19" s="31">
        <v>0</v>
      </c>
      <c r="E19" s="31">
        <v>1</v>
      </c>
      <c r="F19" s="31">
        <v>6</v>
      </c>
      <c r="G19" s="31">
        <v>2</v>
      </c>
      <c r="H19" s="31">
        <v>2</v>
      </c>
      <c r="I19" s="31">
        <v>21</v>
      </c>
      <c r="J19" s="31">
        <v>1</v>
      </c>
      <c r="K19" s="32">
        <f t="shared" si="1"/>
        <v>33</v>
      </c>
      <c r="L19" s="245" t="s">
        <v>241</v>
      </c>
    </row>
    <row r="20" spans="1:17" s="10" customFormat="1" ht="23.25" customHeight="1">
      <c r="A20" s="371" t="s">
        <v>395</v>
      </c>
      <c r="B20" s="420" t="s">
        <v>411</v>
      </c>
      <c r="C20" s="420" t="s">
        <v>411</v>
      </c>
      <c r="D20" s="420">
        <v>1</v>
      </c>
      <c r="E20" s="420" t="s">
        <v>411</v>
      </c>
      <c r="F20" s="420" t="s">
        <v>411</v>
      </c>
      <c r="G20" s="420" t="s">
        <v>411</v>
      </c>
      <c r="H20" s="420" t="s">
        <v>411</v>
      </c>
      <c r="I20" s="420">
        <v>1</v>
      </c>
      <c r="J20" s="420">
        <v>1</v>
      </c>
      <c r="K20" s="421">
        <f t="shared" si="1"/>
        <v>3</v>
      </c>
      <c r="L20" s="422" t="s">
        <v>412</v>
      </c>
      <c r="O20" s="3"/>
      <c r="P20" s="3">
        <f ca="1">SUM(P10:P28)</f>
        <v>555</v>
      </c>
      <c r="Q20" s="3">
        <f ca="1">SUM(Q10:Q28)</f>
        <v>555</v>
      </c>
    </row>
    <row r="21" spans="1:17" s="10" customFormat="1" ht="23.25" customHeight="1">
      <c r="A21" s="370" t="s">
        <v>23</v>
      </c>
      <c r="B21" s="423">
        <f>SUM(B10:B20)</f>
        <v>7</v>
      </c>
      <c r="C21" s="423">
        <f t="shared" ref="C21:G21" si="2">SUM(C10:C20)</f>
        <v>81</v>
      </c>
      <c r="D21" s="423">
        <f t="shared" si="2"/>
        <v>124</v>
      </c>
      <c r="E21" s="423">
        <f>SUM(E10:E20)</f>
        <v>82</v>
      </c>
      <c r="F21" s="423">
        <f t="shared" si="2"/>
        <v>108</v>
      </c>
      <c r="G21" s="423">
        <f t="shared" si="2"/>
        <v>62</v>
      </c>
      <c r="H21" s="423">
        <f>SUM(H10:H20)</f>
        <v>37</v>
      </c>
      <c r="I21" s="423">
        <f>SUM(I10:I20)</f>
        <v>41</v>
      </c>
      <c r="J21" s="423">
        <f>SUM(J10:J20)</f>
        <v>13</v>
      </c>
      <c r="K21" s="423">
        <f>SUM(K10:K20)</f>
        <v>555</v>
      </c>
      <c r="L21" s="424" t="s">
        <v>24</v>
      </c>
    </row>
    <row r="22" spans="1:17" ht="21" customHeight="1">
      <c r="A22" s="153"/>
      <c r="B22" s="154"/>
      <c r="C22" s="154"/>
      <c r="D22" s="154"/>
      <c r="E22" s="154"/>
      <c r="F22" s="154"/>
      <c r="G22" s="153"/>
      <c r="I22" s="79"/>
      <c r="J22" s="10"/>
      <c r="L22" s="3"/>
    </row>
    <row r="23" spans="1:17" s="59" customFormat="1" ht="21.75">
      <c r="A23" s="630" t="s">
        <v>625</v>
      </c>
      <c r="B23" s="630"/>
      <c r="C23" s="630"/>
      <c r="D23" s="630"/>
      <c r="E23" s="630"/>
      <c r="F23" s="630"/>
      <c r="G23" s="630"/>
      <c r="H23" s="630"/>
      <c r="I23" s="630"/>
      <c r="J23" s="630"/>
      <c r="K23" s="630"/>
      <c r="L23" s="630"/>
    </row>
    <row r="24" spans="1:17" s="59" customFormat="1" ht="21.75">
      <c r="A24" s="630" t="s">
        <v>436</v>
      </c>
      <c r="B24" s="630"/>
      <c r="C24" s="630"/>
      <c r="D24" s="630"/>
      <c r="E24" s="630"/>
      <c r="F24" s="630"/>
      <c r="G24" s="630"/>
      <c r="H24" s="630"/>
      <c r="I24" s="630"/>
      <c r="J24" s="630"/>
      <c r="K24" s="630"/>
      <c r="L24" s="630"/>
    </row>
    <row r="25" spans="1:17" s="59" customFormat="1" ht="15">
      <c r="A25" s="631" t="s">
        <v>26</v>
      </c>
      <c r="B25" s="631"/>
      <c r="C25" s="631"/>
      <c r="D25" s="631"/>
      <c r="E25" s="631"/>
      <c r="F25" s="631"/>
      <c r="G25" s="631"/>
      <c r="H25" s="631"/>
      <c r="I25" s="631"/>
      <c r="J25" s="631"/>
      <c r="K25" s="631"/>
      <c r="L25" s="631"/>
    </row>
    <row r="26" spans="1:17" s="59" customFormat="1" ht="15">
      <c r="A26" s="631" t="s">
        <v>443</v>
      </c>
      <c r="B26" s="631"/>
      <c r="C26" s="631"/>
      <c r="D26" s="631"/>
      <c r="E26" s="631"/>
      <c r="F26" s="631"/>
      <c r="G26" s="631"/>
      <c r="H26" s="631"/>
      <c r="I26" s="631"/>
      <c r="J26" s="631"/>
      <c r="K26" s="631"/>
      <c r="L26" s="631"/>
    </row>
    <row r="27" spans="1:17">
      <c r="A27" s="64"/>
      <c r="B27" s="64"/>
      <c r="C27" s="65"/>
      <c r="D27" s="65"/>
      <c r="E27" s="65"/>
      <c r="F27" s="65"/>
      <c r="G27" s="65"/>
      <c r="H27" s="65"/>
      <c r="I27" s="154"/>
      <c r="J27" s="154"/>
      <c r="K27" s="65"/>
      <c r="L27" s="64"/>
    </row>
    <row r="28" spans="1:17" ht="18.75" customHeight="1">
      <c r="A28" s="64"/>
      <c r="B28" s="64"/>
      <c r="C28" s="65"/>
      <c r="D28" s="65"/>
      <c r="E28" s="65"/>
      <c r="F28" s="65"/>
      <c r="G28" s="65"/>
      <c r="H28" s="65"/>
      <c r="I28" s="154"/>
      <c r="J28" s="154"/>
      <c r="K28" s="65"/>
      <c r="L28" s="64"/>
    </row>
    <row r="29" spans="1:17" ht="18.75" customHeight="1">
      <c r="A29" s="64"/>
      <c r="B29" s="64"/>
      <c r="C29" s="65"/>
      <c r="D29" s="65"/>
      <c r="E29" s="65"/>
      <c r="F29" s="65"/>
      <c r="G29" s="65"/>
      <c r="H29" s="65"/>
      <c r="I29" s="154"/>
      <c r="J29" s="154"/>
      <c r="K29" s="65"/>
      <c r="L29" s="64"/>
    </row>
    <row r="30" spans="1:17" ht="18.75" customHeight="1">
      <c r="A30" s="64"/>
      <c r="B30" s="64"/>
      <c r="C30" s="65"/>
      <c r="D30" s="65"/>
      <c r="E30" s="65"/>
      <c r="F30" s="65"/>
      <c r="G30" s="65"/>
      <c r="H30" s="65"/>
      <c r="I30" s="154"/>
      <c r="J30" s="154"/>
      <c r="K30" s="65"/>
      <c r="L30" s="64"/>
    </row>
    <row r="31" spans="1:17" ht="18.75" customHeight="1">
      <c r="A31" s="64"/>
      <c r="B31" s="64"/>
      <c r="C31" s="65"/>
      <c r="D31" s="65"/>
      <c r="E31" s="65"/>
      <c r="F31" s="65"/>
      <c r="G31" s="65"/>
      <c r="H31" s="65"/>
      <c r="I31" s="154"/>
      <c r="J31" s="154"/>
      <c r="K31" s="65"/>
      <c r="L31" s="64"/>
    </row>
    <row r="32" spans="1:17" ht="18.75" customHeight="1">
      <c r="A32" s="153"/>
      <c r="B32" s="153"/>
      <c r="C32" s="154"/>
      <c r="D32" s="154"/>
      <c r="E32" s="154"/>
      <c r="F32" s="154"/>
      <c r="G32" s="154"/>
      <c r="H32" s="154"/>
      <c r="I32" s="154"/>
      <c r="J32" s="154"/>
      <c r="K32" s="154"/>
      <c r="L32" s="153"/>
    </row>
    <row r="33" spans="1:12" ht="18.75" customHeight="1">
      <c r="A33" s="153"/>
      <c r="B33" s="153"/>
      <c r="C33" s="154"/>
      <c r="D33" s="154"/>
      <c r="E33" s="154"/>
      <c r="F33" s="154"/>
      <c r="G33" s="154"/>
      <c r="H33" s="154"/>
      <c r="I33" s="154"/>
      <c r="J33" s="154"/>
      <c r="K33" s="154"/>
      <c r="L33" s="153"/>
    </row>
    <row r="34" spans="1:12" ht="18.75" customHeight="1">
      <c r="A34" s="153"/>
      <c r="B34" s="153"/>
      <c r="C34" s="154"/>
      <c r="D34" s="154"/>
      <c r="E34" s="154"/>
      <c r="F34" s="154"/>
      <c r="G34" s="154"/>
      <c r="H34" s="154"/>
      <c r="I34" s="154"/>
      <c r="J34" s="154"/>
      <c r="K34" s="154"/>
      <c r="L34" s="153"/>
    </row>
    <row r="35" spans="1:12" ht="18.75" customHeight="1">
      <c r="A35" s="64"/>
      <c r="B35" s="64"/>
      <c r="C35" s="65"/>
      <c r="D35" s="65"/>
      <c r="E35" s="65"/>
      <c r="F35" s="65"/>
      <c r="G35" s="65"/>
      <c r="H35" s="65"/>
      <c r="I35" s="154"/>
      <c r="J35" s="154"/>
      <c r="K35" s="65"/>
      <c r="L35" s="64"/>
    </row>
    <row r="36" spans="1:12" ht="18.75" customHeight="1">
      <c r="A36" s="64"/>
      <c r="B36" s="64"/>
      <c r="C36" s="65"/>
      <c r="D36" s="65"/>
      <c r="E36" s="65"/>
      <c r="F36" s="65"/>
      <c r="G36" s="65"/>
      <c r="H36" s="65"/>
      <c r="I36" s="154"/>
      <c r="J36" s="154"/>
      <c r="K36" s="65"/>
      <c r="L36" s="64"/>
    </row>
    <row r="37" spans="1:12" ht="18.75" customHeight="1">
      <c r="A37" s="64"/>
      <c r="B37" s="64"/>
      <c r="C37" s="65"/>
      <c r="D37" s="65"/>
      <c r="E37" s="65"/>
      <c r="F37" s="65"/>
      <c r="G37" s="65"/>
      <c r="H37" s="65"/>
      <c r="I37" s="154"/>
      <c r="J37" s="154"/>
      <c r="K37" s="65"/>
      <c r="L37" s="64"/>
    </row>
    <row r="38" spans="1:12" ht="18.75" customHeight="1">
      <c r="A38" s="64"/>
      <c r="B38" s="64"/>
      <c r="C38" s="65"/>
      <c r="D38" s="65"/>
      <c r="E38" s="65"/>
      <c r="F38" s="65"/>
      <c r="G38" s="65"/>
      <c r="H38" s="65"/>
      <c r="I38" s="154"/>
      <c r="J38" s="154"/>
      <c r="K38" s="65"/>
      <c r="L38" s="64"/>
    </row>
    <row r="39" spans="1:12" ht="18.75" customHeight="1">
      <c r="A39" s="64"/>
      <c r="B39" s="64"/>
      <c r="C39" s="65"/>
      <c r="D39" s="65"/>
      <c r="E39" s="65"/>
      <c r="F39" s="65"/>
      <c r="G39" s="65"/>
      <c r="H39" s="65"/>
      <c r="I39" s="154"/>
      <c r="J39" s="154"/>
      <c r="K39" s="65"/>
      <c r="L39" s="64"/>
    </row>
    <row r="40" spans="1:12" ht="18.75" customHeight="1">
      <c r="A40" s="64"/>
      <c r="B40" s="64"/>
      <c r="C40" s="65"/>
      <c r="D40" s="65"/>
      <c r="E40" s="65"/>
      <c r="F40" s="65"/>
      <c r="G40" s="65"/>
      <c r="H40" s="65"/>
      <c r="I40" s="154"/>
      <c r="J40" s="154"/>
      <c r="K40" s="65"/>
      <c r="L40" s="64"/>
    </row>
    <row r="41" spans="1:12" ht="18.75" customHeight="1">
      <c r="A41" s="64"/>
      <c r="B41" s="64"/>
      <c r="C41" s="65"/>
      <c r="D41" s="65"/>
      <c r="E41" s="65"/>
      <c r="F41" s="65"/>
      <c r="G41" s="65"/>
      <c r="H41" s="65"/>
      <c r="I41" s="154"/>
      <c r="J41" s="154"/>
      <c r="K41" s="65"/>
      <c r="L41" s="64"/>
    </row>
    <row r="42" spans="1:12" ht="18.75" customHeight="1">
      <c r="A42" s="64"/>
      <c r="B42" s="64"/>
      <c r="C42" s="65"/>
      <c r="D42" s="65"/>
      <c r="E42" s="65"/>
      <c r="F42" s="65"/>
      <c r="G42" s="65"/>
      <c r="H42" s="65"/>
      <c r="I42" s="154"/>
      <c r="J42" s="154"/>
      <c r="K42" s="65"/>
      <c r="L42" s="64"/>
    </row>
    <row r="43" spans="1:12" ht="18.75" customHeight="1">
      <c r="A43" s="64"/>
      <c r="B43" s="64"/>
      <c r="C43" s="65"/>
      <c r="D43" s="65"/>
      <c r="E43" s="65"/>
      <c r="F43" s="65"/>
      <c r="G43" s="65"/>
      <c r="H43" s="65"/>
      <c r="I43" s="154"/>
      <c r="J43" s="154"/>
      <c r="K43" s="65"/>
      <c r="L43" s="64"/>
    </row>
    <row r="44" spans="1:12" ht="18.75" customHeight="1">
      <c r="A44" s="64"/>
      <c r="B44" s="64"/>
      <c r="C44" s="65"/>
      <c r="D44" s="65"/>
      <c r="E44" s="65"/>
      <c r="F44" s="65"/>
      <c r="G44" s="65"/>
      <c r="H44" s="65"/>
      <c r="I44" s="154"/>
      <c r="J44" s="154"/>
      <c r="K44" s="65"/>
      <c r="L44" s="64"/>
    </row>
    <row r="45" spans="1:12">
      <c r="A45" s="64"/>
      <c r="B45" s="64"/>
      <c r="C45" s="65"/>
      <c r="D45" s="65"/>
      <c r="E45" s="65"/>
      <c r="F45" s="65"/>
      <c r="G45" s="65"/>
      <c r="H45" s="65"/>
      <c r="I45" s="154"/>
      <c r="J45" s="154"/>
      <c r="K45" s="65"/>
      <c r="L45" s="64"/>
    </row>
    <row r="46" spans="1:12">
      <c r="A46" s="153"/>
      <c r="B46" s="153"/>
      <c r="C46" s="154"/>
      <c r="D46" s="154"/>
      <c r="E46" s="154"/>
      <c r="F46" s="154"/>
      <c r="G46" s="154"/>
      <c r="H46" s="154"/>
      <c r="I46" s="154"/>
      <c r="J46" s="154"/>
      <c r="K46" s="154"/>
      <c r="L46" s="153"/>
    </row>
    <row r="47" spans="1:12">
      <c r="A47" s="649" t="s">
        <v>586</v>
      </c>
      <c r="B47" s="649"/>
      <c r="C47" s="649"/>
      <c r="D47" s="649"/>
      <c r="E47" s="649"/>
      <c r="F47" s="649"/>
      <c r="G47" s="649"/>
      <c r="H47" s="649"/>
      <c r="I47" s="649"/>
      <c r="J47" s="649"/>
      <c r="K47" s="649"/>
      <c r="L47" s="649"/>
    </row>
    <row r="48" spans="1:12">
      <c r="A48" s="64"/>
      <c r="B48" s="64"/>
      <c r="C48" s="65"/>
      <c r="D48" s="65"/>
      <c r="E48" s="65"/>
      <c r="F48" s="65"/>
      <c r="G48" s="65"/>
      <c r="H48" s="65"/>
      <c r="I48" s="154"/>
      <c r="J48" s="154"/>
      <c r="K48" s="65"/>
      <c r="L48" s="64"/>
    </row>
    <row r="49" spans="1:12">
      <c r="A49" s="64"/>
      <c r="B49" s="64"/>
      <c r="C49" s="65"/>
      <c r="D49" s="65"/>
      <c r="E49" s="65"/>
      <c r="F49" s="65"/>
      <c r="G49" s="65"/>
      <c r="H49" s="65"/>
      <c r="I49" s="154"/>
      <c r="J49" s="154"/>
      <c r="K49" s="65"/>
      <c r="L49" s="64"/>
    </row>
    <row r="50" spans="1:12">
      <c r="A50" s="64"/>
      <c r="B50" s="64"/>
      <c r="C50" s="65"/>
      <c r="D50" s="65"/>
      <c r="E50" s="65"/>
      <c r="F50" s="65"/>
      <c r="G50" s="65"/>
      <c r="H50" s="65"/>
      <c r="I50" s="154"/>
      <c r="J50" s="154"/>
      <c r="K50" s="65"/>
      <c r="L50" s="64"/>
    </row>
    <row r="51" spans="1:12">
      <c r="A51" s="64"/>
      <c r="B51" s="64"/>
      <c r="C51" s="65"/>
      <c r="D51" s="65"/>
      <c r="E51" s="65"/>
      <c r="F51" s="65"/>
      <c r="G51" s="65"/>
      <c r="H51" s="65"/>
      <c r="I51" s="154"/>
      <c r="J51" s="154"/>
      <c r="K51" s="65"/>
      <c r="L51" s="64"/>
    </row>
    <row r="52" spans="1:12" ht="4.5" customHeight="1"/>
  </sheetData>
  <mergeCells count="19">
    <mergeCell ref="A3:L3"/>
    <mergeCell ref="A4:L4"/>
    <mergeCell ref="A5:L5"/>
    <mergeCell ref="A6:L6"/>
    <mergeCell ref="A8:A9"/>
    <mergeCell ref="B8:B9"/>
    <mergeCell ref="C8:C9"/>
    <mergeCell ref="D8:D9"/>
    <mergeCell ref="E8:E9"/>
    <mergeCell ref="F8:F9"/>
    <mergeCell ref="L8:L9"/>
    <mergeCell ref="G8:G9"/>
    <mergeCell ref="H8:H9"/>
    <mergeCell ref="I8:I9"/>
    <mergeCell ref="A23:L23"/>
    <mergeCell ref="A24:L24"/>
    <mergeCell ref="A25:L25"/>
    <mergeCell ref="A26:L26"/>
    <mergeCell ref="A47:L47"/>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zoomScaleNormal="100" zoomScaleSheetLayoutView="100" workbookViewId="0">
      <selection activeCell="I14" sqref="I14"/>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99" t="s">
        <v>108</v>
      </c>
      <c r="B1" s="500"/>
      <c r="C1" s="500"/>
      <c r="D1" s="500"/>
      <c r="E1" s="500"/>
      <c r="F1" s="500"/>
      <c r="G1" s="500"/>
      <c r="H1" s="500"/>
      <c r="I1" s="500"/>
      <c r="J1" s="500"/>
      <c r="K1" s="500"/>
      <c r="L1" s="500"/>
      <c r="M1" s="502"/>
      <c r="N1" s="501" t="s">
        <v>132</v>
      </c>
    </row>
    <row r="2" spans="1:18" s="3" customFormat="1" ht="12" customHeight="1">
      <c r="A2" s="64"/>
      <c r="B2" s="65"/>
      <c r="C2" s="65"/>
      <c r="D2" s="65"/>
      <c r="E2" s="65"/>
      <c r="F2" s="65"/>
      <c r="G2" s="64"/>
      <c r="H2" s="65"/>
      <c r="I2" s="65"/>
      <c r="J2" s="65"/>
      <c r="K2" s="65"/>
      <c r="L2" s="65"/>
      <c r="M2" s="65"/>
    </row>
    <row r="3" spans="1:18" s="585" customFormat="1" ht="23.25">
      <c r="A3" s="676" t="s">
        <v>33</v>
      </c>
      <c r="B3" s="676"/>
      <c r="C3" s="676"/>
      <c r="D3" s="676"/>
      <c r="E3" s="676"/>
      <c r="F3" s="676"/>
      <c r="G3" s="676"/>
      <c r="H3" s="676"/>
      <c r="I3" s="676"/>
      <c r="J3" s="676"/>
      <c r="K3" s="676"/>
      <c r="L3" s="676"/>
      <c r="M3" s="676"/>
      <c r="N3" s="676"/>
    </row>
    <row r="4" spans="1:18" s="583" customFormat="1" ht="21.75">
      <c r="A4" s="721" t="s">
        <v>436</v>
      </c>
      <c r="B4" s="721"/>
      <c r="C4" s="721"/>
      <c r="D4" s="721"/>
      <c r="E4" s="721"/>
      <c r="F4" s="721"/>
      <c r="G4" s="721"/>
      <c r="H4" s="721"/>
      <c r="I4" s="721"/>
      <c r="J4" s="721"/>
      <c r="K4" s="721"/>
      <c r="L4" s="721"/>
      <c r="M4" s="721"/>
      <c r="N4" s="721"/>
    </row>
    <row r="5" spans="1:18" ht="15">
      <c r="A5" s="657" t="s">
        <v>34</v>
      </c>
      <c r="B5" s="657"/>
      <c r="C5" s="657"/>
      <c r="D5" s="657"/>
      <c r="E5" s="657"/>
      <c r="F5" s="657"/>
      <c r="G5" s="657"/>
      <c r="H5" s="657"/>
      <c r="I5" s="657"/>
      <c r="J5" s="657"/>
      <c r="K5" s="657"/>
      <c r="L5" s="657"/>
      <c r="M5" s="657"/>
      <c r="N5" s="657"/>
    </row>
    <row r="6" spans="1:18" ht="15">
      <c r="A6" s="657" t="s">
        <v>435</v>
      </c>
      <c r="B6" s="657"/>
      <c r="C6" s="657"/>
      <c r="D6" s="657"/>
      <c r="E6" s="657"/>
      <c r="F6" s="657"/>
      <c r="G6" s="657"/>
      <c r="H6" s="657"/>
      <c r="I6" s="657"/>
      <c r="J6" s="657"/>
      <c r="K6" s="657"/>
      <c r="L6" s="657"/>
      <c r="M6" s="657"/>
      <c r="N6" s="657"/>
    </row>
    <row r="7" spans="1:18" s="17" customFormat="1" ht="13.5" customHeight="1">
      <c r="A7" s="14" t="s">
        <v>205</v>
      </c>
      <c r="B7" s="15"/>
      <c r="C7" s="15"/>
      <c r="D7" s="15"/>
      <c r="E7" s="15"/>
      <c r="F7" s="15"/>
      <c r="G7" s="15"/>
      <c r="H7" s="15"/>
      <c r="I7" s="15"/>
      <c r="J7" s="15"/>
      <c r="K7" s="15"/>
      <c r="L7" s="15"/>
      <c r="M7" s="15"/>
      <c r="N7" s="16" t="s">
        <v>358</v>
      </c>
    </row>
    <row r="8" spans="1:18" ht="18" customHeight="1">
      <c r="A8" s="722" t="s">
        <v>35</v>
      </c>
      <c r="B8" s="725" t="s">
        <v>327</v>
      </c>
      <c r="C8" s="725"/>
      <c r="D8" s="725"/>
      <c r="E8" s="725"/>
      <c r="F8" s="725"/>
      <c r="G8" s="725"/>
      <c r="H8" s="725"/>
      <c r="I8" s="725"/>
      <c r="J8" s="725"/>
      <c r="K8" s="725"/>
      <c r="L8" s="726" t="s">
        <v>587</v>
      </c>
      <c r="M8" s="726"/>
      <c r="N8" s="728" t="s">
        <v>36</v>
      </c>
    </row>
    <row r="9" spans="1:18" ht="24" customHeight="1">
      <c r="A9" s="723"/>
      <c r="B9" s="731" t="s">
        <v>128</v>
      </c>
      <c r="C9" s="731"/>
      <c r="D9" s="731" t="s">
        <v>129</v>
      </c>
      <c r="E9" s="731"/>
      <c r="F9" s="731" t="s">
        <v>130</v>
      </c>
      <c r="G9" s="731"/>
      <c r="H9" s="731" t="s">
        <v>131</v>
      </c>
      <c r="I9" s="731"/>
      <c r="J9" s="731" t="s">
        <v>11</v>
      </c>
      <c r="K9" s="731"/>
      <c r="L9" s="727"/>
      <c r="M9" s="727"/>
      <c r="N9" s="729"/>
    </row>
    <row r="10" spans="1:18" ht="27.75" customHeight="1">
      <c r="A10" s="723"/>
      <c r="B10" s="719" t="s">
        <v>298</v>
      </c>
      <c r="C10" s="720"/>
      <c r="D10" s="719" t="s">
        <v>299</v>
      </c>
      <c r="E10" s="720"/>
      <c r="F10" s="719" t="s">
        <v>300</v>
      </c>
      <c r="G10" s="720"/>
      <c r="H10" s="719" t="s">
        <v>413</v>
      </c>
      <c r="I10" s="720"/>
      <c r="J10" s="720" t="s">
        <v>12</v>
      </c>
      <c r="K10" s="720"/>
      <c r="L10" s="727"/>
      <c r="M10" s="727"/>
      <c r="N10" s="729"/>
    </row>
    <row r="11" spans="1:18" ht="48.75" customHeight="1">
      <c r="A11" s="724"/>
      <c r="B11" s="568" t="s">
        <v>588</v>
      </c>
      <c r="C11" s="568" t="s">
        <v>589</v>
      </c>
      <c r="D11" s="568" t="s">
        <v>588</v>
      </c>
      <c r="E11" s="568" t="s">
        <v>589</v>
      </c>
      <c r="F11" s="568" t="s">
        <v>588</v>
      </c>
      <c r="G11" s="568" t="s">
        <v>589</v>
      </c>
      <c r="H11" s="568" t="s">
        <v>588</v>
      </c>
      <c r="I11" s="568" t="s">
        <v>589</v>
      </c>
      <c r="J11" s="568" t="s">
        <v>588</v>
      </c>
      <c r="K11" s="568" t="s">
        <v>589</v>
      </c>
      <c r="L11" s="568" t="s">
        <v>588</v>
      </c>
      <c r="M11" s="568" t="s">
        <v>589</v>
      </c>
      <c r="N11" s="730"/>
      <c r="Q11" s="1" t="s">
        <v>377</v>
      </c>
      <c r="R11" s="1" t="s">
        <v>378</v>
      </c>
    </row>
    <row r="12" spans="1:18" ht="26.25" customHeight="1" thickBot="1">
      <c r="A12" s="83" t="s">
        <v>37</v>
      </c>
      <c r="B12" s="230">
        <v>57</v>
      </c>
      <c r="C12" s="230">
        <v>10</v>
      </c>
      <c r="D12" s="230">
        <v>5</v>
      </c>
      <c r="E12" s="230" t="s">
        <v>411</v>
      </c>
      <c r="F12" s="230">
        <v>6</v>
      </c>
      <c r="G12" s="230">
        <v>6</v>
      </c>
      <c r="H12" s="230">
        <v>1</v>
      </c>
      <c r="I12" s="230" t="s">
        <v>411</v>
      </c>
      <c r="J12" s="232">
        <f>Table_Default__XLS_TAB_27_1887[[#This Row],[BAAN_SMALLERQATAR]]+Table_Default__XLS_TAB_27_1887[[#This Row],[RAJEE]]+Table_Default__XLS_TAB_27_1887[[#This Row],[KHULLA]]+Table_Default__XLS_TAB_27_1887[[#This Row],[BAAN_GREATER]]</f>
        <v>69</v>
      </c>
      <c r="K12" s="232">
        <f>Table_Default__XLS_TAB_27_1887[[#This Row],[Column2]]+Table_Default__XLS_TAB_27_1887[[#This Row],[Column3]]+Table_Default__XLS_TAB_27_1887[[#This Row],[Column4]]+Table_Default__XLS_TAB_27_1887[[#This Row],[Column5]]</f>
        <v>16</v>
      </c>
      <c r="L12" s="231">
        <f>Table_Default__XLS_TAB_27_1887[[#This Row],[TOTAL]]/Table_Default__XLS_TAB_27_1887[[#Totals],[TOTAL]]%</f>
        <v>19.714285714285715</v>
      </c>
      <c r="M12" s="231">
        <f>Table_Default__XLS_TAB_27_1887[[#This Row],[Column1]]/Table_Default__XLS_TAB_27_1887[[#Totals],[Column1]]%</f>
        <v>7.8048780487804885</v>
      </c>
      <c r="N12" s="33" t="s">
        <v>38</v>
      </c>
      <c r="P12" s="63" t="s">
        <v>124</v>
      </c>
      <c r="Q12" s="180">
        <f>Table_Default__XLS_TAB_27_1887[[#This Row],[Column6]]</f>
        <v>19.714285714285715</v>
      </c>
      <c r="R12" s="180">
        <f>Table_Default__XLS_TAB_27_1887[[#This Row],[Column7]]</f>
        <v>7.8048780487804885</v>
      </c>
    </row>
    <row r="13" spans="1:18" ht="18.75" customHeight="1" thickBot="1">
      <c r="A13" s="96">
        <v>-1</v>
      </c>
      <c r="B13" s="314">
        <v>80</v>
      </c>
      <c r="C13" s="314">
        <v>59</v>
      </c>
      <c r="D13" s="314">
        <v>68</v>
      </c>
      <c r="E13" s="314">
        <v>33</v>
      </c>
      <c r="F13" s="314">
        <v>5</v>
      </c>
      <c r="G13" s="314">
        <v>12</v>
      </c>
      <c r="H13" s="314">
        <v>6</v>
      </c>
      <c r="I13" s="314">
        <v>3</v>
      </c>
      <c r="J13" s="315">
        <f>Table_Default__XLS_TAB_27_1887[[#This Row],[BAAN_SMALLERQATAR]]+Table_Default__XLS_TAB_27_1887[[#This Row],[RAJEE]]+Table_Default__XLS_TAB_27_1887[[#This Row],[KHULLA]]+Table_Default__XLS_TAB_27_1887[[#This Row],[BAAN_GREATER]]</f>
        <v>159</v>
      </c>
      <c r="K13" s="315">
        <f>Table_Default__XLS_TAB_27_1887[[#This Row],[Column2]]+Table_Default__XLS_TAB_27_1887[[#This Row],[Column3]]+Table_Default__XLS_TAB_27_1887[[#This Row],[Column4]]+Table_Default__XLS_TAB_27_1887[[#This Row],[Column5]]</f>
        <v>107</v>
      </c>
      <c r="L13" s="316">
        <f>Table_Default__XLS_TAB_27_1887[[#This Row],[TOTAL]]/Table_Default__XLS_TAB_27_1887[[#Totals],[TOTAL]]%</f>
        <v>45.428571428571431</v>
      </c>
      <c r="M13" s="317">
        <f>Table_Default__XLS_TAB_27_1887[[#This Row],[Column1]]/Table_Default__XLS_TAB_27_1887[[#Totals],[Column1]]%</f>
        <v>52.195121951219519</v>
      </c>
      <c r="N13" s="34">
        <v>-1</v>
      </c>
      <c r="P13" s="34">
        <f>A13</f>
        <v>-1</v>
      </c>
      <c r="Q13" s="180">
        <f>Table_Default__XLS_TAB_27_1887[[#This Row],[Column6]]</f>
        <v>45.428571428571431</v>
      </c>
      <c r="R13" s="180">
        <f>Table_Default__XLS_TAB_27_1887[[#This Row],[Column7]]</f>
        <v>52.195121951219519</v>
      </c>
    </row>
    <row r="14" spans="1:18" ht="18.75" customHeight="1" thickBot="1">
      <c r="A14" s="200">
        <v>1</v>
      </c>
      <c r="B14" s="314">
        <v>1</v>
      </c>
      <c r="C14" s="314" t="s">
        <v>411</v>
      </c>
      <c r="D14" s="314">
        <v>12</v>
      </c>
      <c r="E14" s="314">
        <v>6</v>
      </c>
      <c r="F14" s="314">
        <v>1</v>
      </c>
      <c r="G14" s="314" t="s">
        <v>411</v>
      </c>
      <c r="H14" s="314" t="s">
        <v>411</v>
      </c>
      <c r="I14" s="314" t="s">
        <v>411</v>
      </c>
      <c r="J14" s="315">
        <f>Table_Default__XLS_TAB_27_1887[[#This Row],[BAAN_SMALLERQATAR]]+Table_Default__XLS_TAB_27_1887[[#This Row],[RAJEE]]+Table_Default__XLS_TAB_27_1887[[#This Row],[KHULLA]]+Table_Default__XLS_TAB_27_1887[[#This Row],[BAAN_GREATER]]</f>
        <v>14</v>
      </c>
      <c r="K14" s="315">
        <f>Table_Default__XLS_TAB_27_1887[[#This Row],[Column2]]+Table_Default__XLS_TAB_27_1887[[#This Row],[Column3]]+Table_Default__XLS_TAB_27_1887[[#This Row],[Column4]]+Table_Default__XLS_TAB_27_1887[[#This Row],[Column5]]</f>
        <v>6</v>
      </c>
      <c r="L14" s="316">
        <f>Table_Default__XLS_TAB_27_1887[[#This Row],[TOTAL]]/Table_Default__XLS_TAB_27_1887[[#Totals],[TOTAL]]%</f>
        <v>4</v>
      </c>
      <c r="M14" s="316">
        <f>Table_Default__XLS_TAB_27_1887[[#This Row],[Column1]]/Table_Default__XLS_TAB_27_1887[[#Totals],[Column1]]%</f>
        <v>2.9268292682926833</v>
      </c>
      <c r="N14" s="35">
        <v>1</v>
      </c>
      <c r="P14" s="34">
        <f t="shared" ref="P14:P18" si="0">A14</f>
        <v>1</v>
      </c>
      <c r="Q14" s="180">
        <f>Table_Default__XLS_TAB_27_1887[[#This Row],[Column6]]</f>
        <v>4</v>
      </c>
      <c r="R14" s="180">
        <f>Table_Default__XLS_TAB_27_1887[[#This Row],[Column7]]</f>
        <v>2.9268292682926833</v>
      </c>
    </row>
    <row r="15" spans="1:18" ht="18.75" customHeight="1" thickBot="1">
      <c r="A15" s="96">
        <v>2</v>
      </c>
      <c r="B15" s="314">
        <v>2</v>
      </c>
      <c r="C15" s="314" t="s">
        <v>411</v>
      </c>
      <c r="D15" s="314">
        <v>6</v>
      </c>
      <c r="E15" s="314">
        <v>4</v>
      </c>
      <c r="F15" s="314" t="s">
        <v>411</v>
      </c>
      <c r="G15" s="314" t="s">
        <v>411</v>
      </c>
      <c r="H15" s="314" t="s">
        <v>411</v>
      </c>
      <c r="I15" s="314">
        <v>1</v>
      </c>
      <c r="J15" s="315">
        <f>Table_Default__XLS_TAB_27_1887[[#This Row],[BAAN_SMALLERQATAR]]+Table_Default__XLS_TAB_27_1887[[#This Row],[RAJEE]]+Table_Default__XLS_TAB_27_1887[[#This Row],[KHULLA]]+Table_Default__XLS_TAB_27_1887[[#This Row],[BAAN_GREATER]]</f>
        <v>8</v>
      </c>
      <c r="K15" s="315">
        <f>Table_Default__XLS_TAB_27_1887[[#This Row],[Column2]]+Table_Default__XLS_TAB_27_1887[[#This Row],[Column3]]+Table_Default__XLS_TAB_27_1887[[#This Row],[Column4]]+Table_Default__XLS_TAB_27_1887[[#This Row],[Column5]]</f>
        <v>5</v>
      </c>
      <c r="L15" s="316">
        <f>Table_Default__XLS_TAB_27_1887[[#This Row],[TOTAL]]/Table_Default__XLS_TAB_27_1887[[#Totals],[TOTAL]]%</f>
        <v>2.2857142857142856</v>
      </c>
      <c r="M15" s="316">
        <f>Table_Default__XLS_TAB_27_1887[[#This Row],[Column1]]/Table_Default__XLS_TAB_27_1887[[#Totals],[Column1]]%</f>
        <v>2.4390243902439028</v>
      </c>
      <c r="N15" s="34">
        <v>2</v>
      </c>
      <c r="P15" s="34">
        <f t="shared" si="0"/>
        <v>2</v>
      </c>
      <c r="Q15" s="180">
        <f>Table_Default__XLS_TAB_27_1887[[#This Row],[Column6]]</f>
        <v>2.2857142857142856</v>
      </c>
      <c r="R15" s="180">
        <f>Table_Default__XLS_TAB_27_1887[[#This Row],[Column7]]</f>
        <v>2.4390243902439028</v>
      </c>
    </row>
    <row r="16" spans="1:18" ht="18.75" customHeight="1" thickBot="1">
      <c r="A16" s="200">
        <v>3</v>
      </c>
      <c r="B16" s="314">
        <v>1</v>
      </c>
      <c r="C16" s="314">
        <v>1</v>
      </c>
      <c r="D16" s="314">
        <v>5</v>
      </c>
      <c r="E16" s="314">
        <v>6</v>
      </c>
      <c r="F16" s="314" t="s">
        <v>411</v>
      </c>
      <c r="G16" s="314">
        <v>1</v>
      </c>
      <c r="H16" s="314">
        <v>1</v>
      </c>
      <c r="I16" s="314" t="s">
        <v>411</v>
      </c>
      <c r="J16" s="315">
        <f>Table_Default__XLS_TAB_27_1887[[#This Row],[BAAN_SMALLERQATAR]]+Table_Default__XLS_TAB_27_1887[[#This Row],[RAJEE]]+Table_Default__XLS_TAB_27_1887[[#This Row],[KHULLA]]+Table_Default__XLS_TAB_27_1887[[#This Row],[BAAN_GREATER]]</f>
        <v>7</v>
      </c>
      <c r="K16" s="315">
        <f>Table_Default__XLS_TAB_27_1887[[#This Row],[Column2]]+Table_Default__XLS_TAB_27_1887[[#This Row],[Column3]]+Table_Default__XLS_TAB_27_1887[[#This Row],[Column4]]+Table_Default__XLS_TAB_27_1887[[#This Row],[Column5]]</f>
        <v>8</v>
      </c>
      <c r="L16" s="316">
        <f>Table_Default__XLS_TAB_27_1887[[#This Row],[TOTAL]]/Table_Default__XLS_TAB_27_1887[[#Totals],[TOTAL]]%</f>
        <v>2</v>
      </c>
      <c r="M16" s="316">
        <f>Table_Default__XLS_TAB_27_1887[[#This Row],[Column1]]/Table_Default__XLS_TAB_27_1887[[#Totals],[Column1]]%</f>
        <v>3.9024390243902443</v>
      </c>
      <c r="N16" s="35">
        <v>3</v>
      </c>
      <c r="P16" s="34">
        <f t="shared" si="0"/>
        <v>3</v>
      </c>
      <c r="Q16" s="180">
        <f>Table_Default__XLS_TAB_27_1887[[#This Row],[Column6]]</f>
        <v>2</v>
      </c>
      <c r="R16" s="180">
        <f>Table_Default__XLS_TAB_27_1887[[#This Row],[Column7]]</f>
        <v>3.9024390243902443</v>
      </c>
    </row>
    <row r="17" spans="1:18" ht="18.75" customHeight="1" thickBot="1">
      <c r="A17" s="96">
        <v>4</v>
      </c>
      <c r="B17" s="314">
        <v>3</v>
      </c>
      <c r="C17" s="314">
        <v>2</v>
      </c>
      <c r="D17" s="314">
        <v>11</v>
      </c>
      <c r="E17" s="314">
        <v>6</v>
      </c>
      <c r="F17" s="314">
        <v>1</v>
      </c>
      <c r="G17" s="314">
        <v>2</v>
      </c>
      <c r="H17" s="314" t="s">
        <v>411</v>
      </c>
      <c r="I17" s="314">
        <v>2</v>
      </c>
      <c r="J17" s="315">
        <f>Table_Default__XLS_TAB_27_1887[[#This Row],[BAAN_SMALLERQATAR]]+Table_Default__XLS_TAB_27_1887[[#This Row],[RAJEE]]+Table_Default__XLS_TAB_27_1887[[#This Row],[KHULLA]]+Table_Default__XLS_TAB_27_1887[[#This Row],[BAAN_GREATER]]</f>
        <v>15</v>
      </c>
      <c r="K17" s="315">
        <f>Table_Default__XLS_TAB_27_1887[[#This Row],[Column2]]+Table_Default__XLS_TAB_27_1887[[#This Row],[Column3]]+Table_Default__XLS_TAB_27_1887[[#This Row],[Column4]]+Table_Default__XLS_TAB_27_1887[[#This Row],[Column5]]</f>
        <v>12</v>
      </c>
      <c r="L17" s="316">
        <f>Table_Default__XLS_TAB_27_1887[[#This Row],[TOTAL]]/Table_Default__XLS_TAB_27_1887[[#Totals],[TOTAL]]%</f>
        <v>4.2857142857142856</v>
      </c>
      <c r="M17" s="316">
        <f>Table_Default__XLS_TAB_27_1887[[#This Row],[Column1]]/Table_Default__XLS_TAB_27_1887[[#Totals],[Column1]]%</f>
        <v>5.8536585365853666</v>
      </c>
      <c r="N17" s="34">
        <v>4</v>
      </c>
      <c r="P17" s="34">
        <f t="shared" si="0"/>
        <v>4</v>
      </c>
      <c r="Q17" s="180">
        <f>Table_Default__XLS_TAB_27_1887[[#This Row],[Column6]]</f>
        <v>4.2857142857142856</v>
      </c>
      <c r="R17" s="180">
        <f>Table_Default__XLS_TAB_27_1887[[#This Row],[Column7]]</f>
        <v>5.8536585365853666</v>
      </c>
    </row>
    <row r="18" spans="1:18" ht="18.75" customHeight="1" thickBot="1">
      <c r="A18" s="200" t="s">
        <v>39</v>
      </c>
      <c r="B18" s="314">
        <v>5</v>
      </c>
      <c r="C18" s="314">
        <v>5</v>
      </c>
      <c r="D18" s="314">
        <v>20</v>
      </c>
      <c r="E18" s="314">
        <v>15</v>
      </c>
      <c r="F18" s="314">
        <v>3</v>
      </c>
      <c r="G18" s="314" t="s">
        <v>411</v>
      </c>
      <c r="H18" s="314">
        <v>2</v>
      </c>
      <c r="I18" s="314" t="s">
        <v>411</v>
      </c>
      <c r="J18" s="315">
        <f>Table_Default__XLS_TAB_27_1887[[#This Row],[BAAN_SMALLERQATAR]]+Table_Default__XLS_TAB_27_1887[[#This Row],[RAJEE]]+Table_Default__XLS_TAB_27_1887[[#This Row],[KHULLA]]+Table_Default__XLS_TAB_27_1887[[#This Row],[BAAN_GREATER]]</f>
        <v>30</v>
      </c>
      <c r="K18" s="315">
        <f>Table_Default__XLS_TAB_27_1887[[#This Row],[Column2]]+Table_Default__XLS_TAB_27_1887[[#This Row],[Column3]]+Table_Default__XLS_TAB_27_1887[[#This Row],[Column4]]+Table_Default__XLS_TAB_27_1887[[#This Row],[Column5]]</f>
        <v>20</v>
      </c>
      <c r="L18" s="316">
        <f>Table_Default__XLS_TAB_27_1887[[#This Row],[TOTAL]]/Table_Default__XLS_TAB_27_1887[[#Totals],[TOTAL]]%</f>
        <v>8.5714285714285712</v>
      </c>
      <c r="M18" s="316">
        <f>Table_Default__XLS_TAB_27_1887[[#This Row],[Column1]]/Table_Default__XLS_TAB_27_1887[[#Totals],[Column1]]%</f>
        <v>9.7560975609756113</v>
      </c>
      <c r="N18" s="344" t="s">
        <v>216</v>
      </c>
      <c r="P18" s="34" t="str">
        <f t="shared" si="0"/>
        <v xml:space="preserve"> 5 - 9</v>
      </c>
      <c r="Q18" s="180">
        <f>Table_Default__XLS_TAB_27_1887[[#This Row],[Column6]]</f>
        <v>8.5714285714285712</v>
      </c>
      <c r="R18" s="180">
        <f>Table_Default__XLS_TAB_27_1887[[#This Row],[Column7]]</f>
        <v>9.7560975609756113</v>
      </c>
    </row>
    <row r="19" spans="1:18" ht="18.75" customHeight="1" thickBot="1">
      <c r="A19" s="340" t="s">
        <v>105</v>
      </c>
      <c r="B19" s="318">
        <v>6</v>
      </c>
      <c r="C19" s="318">
        <v>7</v>
      </c>
      <c r="D19" s="318">
        <v>12</v>
      </c>
      <c r="E19" s="318">
        <v>7</v>
      </c>
      <c r="F19" s="318" t="s">
        <v>411</v>
      </c>
      <c r="G19" s="318">
        <v>3</v>
      </c>
      <c r="H19" s="318">
        <v>3</v>
      </c>
      <c r="I19" s="318">
        <v>1</v>
      </c>
      <c r="J19" s="319">
        <f>Table_Default__XLS_TAB_27_1887[[#This Row],[BAAN_SMALLERQATAR]]+Table_Default__XLS_TAB_27_1887[[#This Row],[RAJEE]]+Table_Default__XLS_TAB_27_1887[[#This Row],[KHULLA]]+Table_Default__XLS_TAB_27_1887[[#This Row],[BAAN_GREATER]]</f>
        <v>21</v>
      </c>
      <c r="K19" s="319">
        <f>Table_Default__XLS_TAB_27_1887[[#This Row],[Column2]]+Table_Default__XLS_TAB_27_1887[[#This Row],[Column3]]+Table_Default__XLS_TAB_27_1887[[#This Row],[Column4]]+Table_Default__XLS_TAB_27_1887[[#This Row],[Column5]]</f>
        <v>18</v>
      </c>
      <c r="L19" s="320">
        <f>Table_Default__XLS_TAB_27_1887[[#This Row],[TOTAL]]/Table_Default__XLS_TAB_27_1887[[#Totals],[TOTAL]]%</f>
        <v>6</v>
      </c>
      <c r="M19" s="320">
        <f>Table_Default__XLS_TAB_27_1887[[#This Row],[Column1]]/Table_Default__XLS_TAB_27_1887[[#Totals],[Column1]]%</f>
        <v>8.7804878048780495</v>
      </c>
      <c r="N19" s="345" t="s">
        <v>105</v>
      </c>
      <c r="P19" s="349" t="s">
        <v>375</v>
      </c>
      <c r="Q19" s="180">
        <f>SUM(L19:L22)</f>
        <v>13.714285714285714</v>
      </c>
      <c r="R19" s="180">
        <f>SUM(M19:M22)</f>
        <v>15.121951219512194</v>
      </c>
    </row>
    <row r="20" spans="1:18" ht="18.75" customHeight="1">
      <c r="A20" s="347" t="s">
        <v>106</v>
      </c>
      <c r="B20" s="523">
        <v>2</v>
      </c>
      <c r="C20" s="523">
        <v>2</v>
      </c>
      <c r="D20" s="523">
        <v>5</v>
      </c>
      <c r="E20" s="523" t="s">
        <v>411</v>
      </c>
      <c r="F20" s="523" t="s">
        <v>411</v>
      </c>
      <c r="G20" s="523">
        <v>1</v>
      </c>
      <c r="H20" s="523">
        <v>1</v>
      </c>
      <c r="I20" s="523" t="s">
        <v>411</v>
      </c>
      <c r="J20" s="381">
        <f>Table_Default__XLS_TAB_27_1887[[#This Row],[BAAN_SMALLERQATAR]]+Table_Default__XLS_TAB_27_1887[[#This Row],[RAJEE]]+Table_Default__XLS_TAB_27_1887[[#This Row],[KHULLA]]+Table_Default__XLS_TAB_27_1887[[#This Row],[BAAN_GREATER]]</f>
        <v>8</v>
      </c>
      <c r="K20" s="381">
        <f>Table_Default__XLS_TAB_27_1887[[#This Row],[Column2]]+Table_Default__XLS_TAB_27_1887[[#This Row],[Column3]]+Table_Default__XLS_TAB_27_1887[[#This Row],[Column4]]+Table_Default__XLS_TAB_27_1887[[#This Row],[Column5]]</f>
        <v>3</v>
      </c>
      <c r="L20" s="342">
        <f>Table_Default__XLS_TAB_27_1887[[#This Row],[TOTAL]]/Table_Default__XLS_TAB_27_1887[[#Totals],[TOTAL]]%</f>
        <v>2.2857142857142856</v>
      </c>
      <c r="M20" s="343">
        <f>Table_Default__XLS_TAB_27_1887[[#This Row],[Column1]]/Table_Default__XLS_TAB_27_1887[[#Totals],[Column1]]%</f>
        <v>1.4634146341463417</v>
      </c>
      <c r="N20" s="348" t="s">
        <v>106</v>
      </c>
      <c r="P20" s="339"/>
      <c r="Q20" s="350">
        <f>SUM(Q12:Q19)</f>
        <v>100</v>
      </c>
      <c r="R20" s="350">
        <f>SUM(R12:R19)</f>
        <v>100.00000000000003</v>
      </c>
    </row>
    <row r="21" spans="1:18" ht="18.75" customHeight="1" thickBot="1">
      <c r="A21" s="341" t="s">
        <v>2</v>
      </c>
      <c r="B21" s="523">
        <v>1</v>
      </c>
      <c r="C21" s="523">
        <v>1</v>
      </c>
      <c r="D21" s="523">
        <v>5</v>
      </c>
      <c r="E21" s="523">
        <v>2</v>
      </c>
      <c r="F21" s="523">
        <v>2</v>
      </c>
      <c r="G21" s="523" t="s">
        <v>411</v>
      </c>
      <c r="H21" s="523">
        <v>1</v>
      </c>
      <c r="I21" s="523" t="s">
        <v>411</v>
      </c>
      <c r="J21" s="381">
        <f>Table_Default__XLS_TAB_27_1887[[#This Row],[BAAN_SMALLERQATAR]]+Table_Default__XLS_TAB_27_1887[[#This Row],[RAJEE]]+Table_Default__XLS_TAB_27_1887[[#This Row],[KHULLA]]+Table_Default__XLS_TAB_27_1887[[#This Row],[BAAN_GREATER]]</f>
        <v>9</v>
      </c>
      <c r="K21" s="381">
        <f>Table_Default__XLS_TAB_27_1887[[#This Row],[Column2]]+Table_Default__XLS_TAB_27_1887[[#This Row],[Column3]]+Table_Default__XLS_TAB_27_1887[[#This Row],[Column4]]+Table_Default__XLS_TAB_27_1887[[#This Row],[Column5]]</f>
        <v>3</v>
      </c>
      <c r="L21" s="342">
        <f>Table_Default__XLS_TAB_27_1887[[#This Row],[TOTAL]]/Table_Default__XLS_TAB_27_1887[[#Totals],[TOTAL]]%</f>
        <v>2.5714285714285716</v>
      </c>
      <c r="M21" s="343">
        <f>Table_Default__XLS_TAB_27_1887[[#This Row],[Column1]]/Table_Default__XLS_TAB_27_1887[[#Totals],[Column1]]%</f>
        <v>1.4634146341463417</v>
      </c>
      <c r="N21" s="346" t="s">
        <v>2</v>
      </c>
      <c r="P21" s="339"/>
    </row>
    <row r="22" spans="1:18" ht="18.75" customHeight="1">
      <c r="A22" s="394" t="s">
        <v>376</v>
      </c>
      <c r="B22" s="318">
        <v>4</v>
      </c>
      <c r="C22" s="318">
        <v>4</v>
      </c>
      <c r="D22" s="318">
        <v>5</v>
      </c>
      <c r="E22" s="318">
        <v>2</v>
      </c>
      <c r="F22" s="318" t="s">
        <v>411</v>
      </c>
      <c r="G22" s="318">
        <v>1</v>
      </c>
      <c r="H22" s="318">
        <v>1</v>
      </c>
      <c r="I22" s="318" t="s">
        <v>411</v>
      </c>
      <c r="J22" s="319">
        <f>Table_Default__XLS_TAB_27_1887[[#This Row],[BAAN_SMALLERQATAR]]+Table_Default__XLS_TAB_27_1887[[#This Row],[RAJEE]]+Table_Default__XLS_TAB_27_1887[[#This Row],[KHULLA]]+Table_Default__XLS_TAB_27_1887[[#This Row],[BAAN_GREATER]]</f>
        <v>10</v>
      </c>
      <c r="K22" s="319">
        <f>Table_Default__XLS_TAB_27_1887[[#This Row],[Column2]]+Table_Default__XLS_TAB_27_1887[[#This Row],[Column3]]+Table_Default__XLS_TAB_27_1887[[#This Row],[Column4]]+Table_Default__XLS_TAB_27_1887[[#This Row],[Column5]]</f>
        <v>7</v>
      </c>
      <c r="L22" s="320">
        <f>Table_Default__XLS_TAB_27_1887[[#This Row],[TOTAL]]/Table_Default__XLS_TAB_27_1887[[#Totals],[TOTAL]]%</f>
        <v>2.8571428571428572</v>
      </c>
      <c r="M22" s="320">
        <f>Table_Default__XLS_TAB_27_1887[[#This Row],[Column1]]/Table_Default__XLS_TAB_27_1887[[#Totals],[Column1]]%</f>
        <v>3.4146341463414638</v>
      </c>
      <c r="N22" s="351" t="s">
        <v>376</v>
      </c>
      <c r="P22" s="339"/>
    </row>
    <row r="23" spans="1:18" ht="18.75" customHeight="1">
      <c r="A23" s="386" t="s">
        <v>11</v>
      </c>
      <c r="B23" s="390">
        <f>SUBTOTAL(109,Table_Default__XLS_TAB_27_1887[BAAN_SMALLERQATAR])</f>
        <v>162</v>
      </c>
      <c r="C23" s="390">
        <f>SUBTOTAL(109,Table_Default__XLS_TAB_27_1887[Column2])</f>
        <v>91</v>
      </c>
      <c r="D23" s="390">
        <f>SUBTOTAL(109,Table_Default__XLS_TAB_27_1887[RAJEE])</f>
        <v>154</v>
      </c>
      <c r="E23" s="390">
        <f>SUBTOTAL(109,Table_Default__XLS_TAB_27_1887[Column3])</f>
        <v>81</v>
      </c>
      <c r="F23" s="390">
        <f>SUBTOTAL(109,Table_Default__XLS_TAB_27_1887[KHULLA])</f>
        <v>18</v>
      </c>
      <c r="G23" s="390">
        <f>SUBTOTAL(109,Table_Default__XLS_TAB_27_1887[Column4])</f>
        <v>26</v>
      </c>
      <c r="H23" s="390">
        <f>SUBTOTAL(109,Table_Default__XLS_TAB_27_1887[BAAN_GREATER])</f>
        <v>16</v>
      </c>
      <c r="I23" s="399">
        <f>SUBTOTAL(109,Table_Default__XLS_TAB_27_1887[Column5])</f>
        <v>7</v>
      </c>
      <c r="J23" s="390">
        <f>SUBTOTAL(109,Table_Default__XLS_TAB_27_1887[TOTAL])</f>
        <v>350</v>
      </c>
      <c r="K23" s="390">
        <f>SUBTOTAL(109,Table_Default__XLS_TAB_27_1887[Column1])</f>
        <v>205</v>
      </c>
      <c r="L23" s="390">
        <f>SUBTOTAL(109,Table_Default__XLS_TAB_27_1887[Column6])</f>
        <v>100.00000000000001</v>
      </c>
      <c r="M23" s="390">
        <f>SUBTOTAL(109,Table_Default__XLS_TAB_27_1887[Column7])</f>
        <v>100.00000000000004</v>
      </c>
      <c r="N23" s="387" t="s">
        <v>12</v>
      </c>
    </row>
    <row r="24" spans="1:18" ht="27" customHeight="1">
      <c r="A24" s="386" t="s">
        <v>44</v>
      </c>
      <c r="B24" s="391">
        <f>Table_Default__XLS_TAB_27_1887[[#Totals],[BAAN_SMALLERQATAR]]/Table_Default__XLS_TAB_27_1887[[#Totals],[TOTAL]]%</f>
        <v>46.285714285714285</v>
      </c>
      <c r="C24" s="391">
        <f>Table_Default__XLS_TAB_27_1887[[#Totals],[Column2]]/Table_Default__XLS_TAB_27_1887[[#Totals],[Column1]]%</f>
        <v>44.390243902439025</v>
      </c>
      <c r="D24" s="391">
        <f>Table_Default__XLS_TAB_27_1887[[#Totals],[RAJEE]]/Table_Default__XLS_TAB_27_1887[[#Totals],[TOTAL]]%</f>
        <v>44</v>
      </c>
      <c r="E24" s="391">
        <f>Table_Default__XLS_TAB_27_1887[[#Totals],[Column3]]/Table_Default__XLS_TAB_27_1887[[#Totals],[Column1]]%</f>
        <v>39.512195121951223</v>
      </c>
      <c r="F24" s="391">
        <f>Table_Default__XLS_TAB_27_1887[[#Totals],[KHULLA]]/Table_Default__XLS_TAB_27_1887[[#Totals],[TOTAL]]%</f>
        <v>5.1428571428571432</v>
      </c>
      <c r="G24" s="391">
        <f>Table_Default__XLS_TAB_27_1887[[#Totals],[Column4]]/Table_Default__XLS_TAB_27_1887[[#Totals],[Column1]]%</f>
        <v>12.682926829268293</v>
      </c>
      <c r="H24" s="391">
        <f>Table_Default__XLS_TAB_27_1887[[#Totals],[BAAN_GREATER]]/Table_Default__XLS_TAB_27_1887[[#Totals],[TOTAL]]%</f>
        <v>4.5714285714285712</v>
      </c>
      <c r="I24" s="391">
        <f>Table_Default__XLS_TAB_27_1887[[#Totals],[Column5]]/Table_Default__XLS_TAB_27_1887[[#Totals],[Column1]]%</f>
        <v>3.4146341463414638</v>
      </c>
      <c r="J24" s="391">
        <f>B24+D24+F24+H24</f>
        <v>99.999999999999986</v>
      </c>
      <c r="K24" s="391">
        <f>C24+E24+G24+I24</f>
        <v>100.00000000000001</v>
      </c>
      <c r="L24" s="392"/>
      <c r="M24" s="393"/>
      <c r="N24" s="387" t="s">
        <v>45</v>
      </c>
    </row>
    <row r="25" spans="1:18">
      <c r="A25" s="19"/>
      <c r="B25" s="19"/>
      <c r="C25" s="19"/>
      <c r="D25" s="19"/>
      <c r="E25" s="19"/>
      <c r="F25" s="19"/>
      <c r="G25" s="19"/>
      <c r="H25" s="19"/>
      <c r="I25" s="19"/>
      <c r="J25" s="19"/>
      <c r="K25" s="19"/>
      <c r="L25" s="19"/>
      <c r="M25" s="19"/>
      <c r="N25" s="19"/>
    </row>
    <row r="26" spans="1:18" ht="21.75">
      <c r="A26" s="721" t="s">
        <v>127</v>
      </c>
      <c r="B26" s="721"/>
      <c r="C26" s="721"/>
      <c r="D26" s="721"/>
      <c r="E26" s="721"/>
      <c r="F26" s="721"/>
      <c r="G26" s="721"/>
      <c r="H26" s="721"/>
      <c r="I26" s="721"/>
      <c r="J26" s="721"/>
      <c r="K26" s="721"/>
      <c r="L26" s="721"/>
      <c r="M26" s="721"/>
      <c r="N26" s="721"/>
    </row>
    <row r="27" spans="1:18" ht="21.75">
      <c r="A27" s="721" t="s">
        <v>436</v>
      </c>
      <c r="B27" s="721"/>
      <c r="C27" s="721"/>
      <c r="D27" s="721"/>
      <c r="E27" s="721"/>
      <c r="F27" s="721"/>
      <c r="G27" s="721"/>
      <c r="H27" s="721"/>
      <c r="I27" s="721"/>
      <c r="J27" s="721"/>
      <c r="K27" s="721"/>
      <c r="L27" s="721"/>
      <c r="M27" s="721"/>
      <c r="N27" s="721"/>
    </row>
    <row r="28" spans="1:18" ht="15">
      <c r="A28" s="657" t="s">
        <v>563</v>
      </c>
      <c r="B28" s="657"/>
      <c r="C28" s="657"/>
      <c r="D28" s="657"/>
      <c r="E28" s="657"/>
      <c r="F28" s="657"/>
      <c r="G28" s="657"/>
      <c r="H28" s="657"/>
      <c r="I28" s="657"/>
      <c r="J28" s="657"/>
      <c r="K28" s="657"/>
      <c r="L28" s="657"/>
      <c r="M28" s="657"/>
      <c r="N28" s="657"/>
    </row>
    <row r="29" spans="1:18" ht="15">
      <c r="A29" s="657" t="s">
        <v>443</v>
      </c>
      <c r="B29" s="657"/>
      <c r="C29" s="657"/>
      <c r="D29" s="657"/>
      <c r="E29" s="657"/>
      <c r="F29" s="657"/>
      <c r="G29" s="657"/>
      <c r="H29" s="657"/>
      <c r="I29" s="657"/>
      <c r="J29" s="657"/>
      <c r="K29" s="657"/>
      <c r="L29" s="657"/>
      <c r="M29" s="657"/>
      <c r="N29" s="657"/>
    </row>
    <row r="30" spans="1:18">
      <c r="A30" s="19"/>
      <c r="B30" s="19"/>
      <c r="C30" s="19"/>
      <c r="D30" s="19"/>
      <c r="E30" s="19"/>
      <c r="F30" s="19"/>
      <c r="G30" s="19"/>
      <c r="H30" s="19"/>
      <c r="I30" s="19"/>
      <c r="J30" s="19"/>
      <c r="K30" s="19"/>
      <c r="L30" s="19"/>
      <c r="M30" s="19"/>
      <c r="N30" s="19"/>
    </row>
    <row r="31" spans="1:18" ht="17.25" customHeight="1">
      <c r="A31" s="718" t="s">
        <v>125</v>
      </c>
      <c r="B31" s="718"/>
      <c r="C31" s="718"/>
      <c r="D31" s="718"/>
      <c r="E31" s="718"/>
      <c r="F31" s="718"/>
      <c r="G31" s="19"/>
      <c r="H31" s="19"/>
      <c r="I31" s="718" t="s">
        <v>126</v>
      </c>
      <c r="J31" s="718"/>
      <c r="K31" s="718"/>
      <c r="L31" s="718"/>
      <c r="M31" s="718"/>
      <c r="N31" s="718"/>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49" t="s">
        <v>592</v>
      </c>
      <c r="B52" s="649"/>
      <c r="C52" s="649"/>
      <c r="D52" s="649"/>
      <c r="E52" s="649"/>
      <c r="F52" s="649"/>
      <c r="G52" s="649"/>
      <c r="H52" s="649"/>
      <c r="I52" s="649"/>
      <c r="J52" s="649"/>
      <c r="K52" s="649"/>
      <c r="L52" s="649"/>
      <c r="M52" s="649"/>
      <c r="N52" s="64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5">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52:N52"/>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H22" sqref="H22"/>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99" t="s">
        <v>108</v>
      </c>
      <c r="B1" s="500"/>
      <c r="C1" s="500"/>
      <c r="D1" s="500"/>
      <c r="E1" s="500"/>
      <c r="F1" s="500"/>
      <c r="G1" s="500"/>
      <c r="H1" s="500"/>
      <c r="I1" s="500"/>
      <c r="J1" s="500"/>
      <c r="K1" s="500"/>
      <c r="L1" s="500"/>
      <c r="M1" s="500"/>
      <c r="N1" s="501" t="s">
        <v>132</v>
      </c>
    </row>
    <row r="2" spans="1:14" s="3" customFormat="1" ht="12" customHeight="1">
      <c r="A2" s="153"/>
      <c r="B2" s="154"/>
      <c r="C2" s="154"/>
      <c r="D2" s="154"/>
      <c r="E2" s="154"/>
      <c r="F2" s="154"/>
      <c r="G2" s="154"/>
      <c r="H2" s="154"/>
      <c r="I2" s="154"/>
      <c r="J2" s="154"/>
      <c r="K2" s="154"/>
      <c r="L2" s="154"/>
      <c r="M2" s="154"/>
      <c r="N2" s="154"/>
    </row>
    <row r="3" spans="1:14" s="585" customFormat="1" ht="23.25">
      <c r="A3" s="676" t="s">
        <v>223</v>
      </c>
      <c r="B3" s="676"/>
      <c r="C3" s="676"/>
      <c r="D3" s="676"/>
      <c r="E3" s="676"/>
      <c r="F3" s="676"/>
      <c r="G3" s="676"/>
      <c r="H3" s="676"/>
      <c r="I3" s="676"/>
      <c r="J3" s="676"/>
      <c r="K3" s="676"/>
      <c r="L3" s="676"/>
      <c r="M3" s="676"/>
      <c r="N3" s="676"/>
    </row>
    <row r="4" spans="1:14" s="583" customFormat="1" ht="21.75">
      <c r="A4" s="677" t="s">
        <v>442</v>
      </c>
      <c r="B4" s="677"/>
      <c r="C4" s="677"/>
      <c r="D4" s="677"/>
      <c r="E4" s="677"/>
      <c r="F4" s="677"/>
      <c r="G4" s="677"/>
      <c r="H4" s="677"/>
      <c r="I4" s="677"/>
      <c r="J4" s="677"/>
      <c r="K4" s="677"/>
      <c r="L4" s="677"/>
      <c r="M4" s="677"/>
      <c r="N4" s="677"/>
    </row>
    <row r="5" spans="1:14" ht="15">
      <c r="A5" s="657" t="s">
        <v>401</v>
      </c>
      <c r="B5" s="657"/>
      <c r="C5" s="657"/>
      <c r="D5" s="657"/>
      <c r="E5" s="657"/>
      <c r="F5" s="657"/>
      <c r="G5" s="657"/>
      <c r="H5" s="657"/>
      <c r="I5" s="657"/>
      <c r="J5" s="657"/>
      <c r="K5" s="657"/>
      <c r="L5" s="657"/>
      <c r="M5" s="657"/>
      <c r="N5" s="657"/>
    </row>
    <row r="6" spans="1:14" ht="15">
      <c r="A6" s="657" t="s">
        <v>462</v>
      </c>
      <c r="B6" s="657"/>
      <c r="C6" s="657"/>
      <c r="D6" s="657"/>
      <c r="E6" s="657"/>
      <c r="F6" s="657"/>
      <c r="G6" s="657"/>
      <c r="H6" s="657"/>
      <c r="I6" s="657"/>
      <c r="J6" s="657"/>
      <c r="K6" s="657"/>
      <c r="L6" s="657"/>
      <c r="M6" s="657"/>
      <c r="N6" s="657"/>
    </row>
    <row r="7" spans="1:14" s="17" customFormat="1" ht="16.5">
      <c r="A7" s="14" t="s">
        <v>206</v>
      </c>
      <c r="B7" s="15"/>
      <c r="C7" s="15"/>
      <c r="D7" s="15"/>
      <c r="E7" s="15"/>
      <c r="F7" s="15"/>
      <c r="G7" s="15"/>
      <c r="H7" s="15"/>
      <c r="I7" s="15"/>
      <c r="J7" s="15"/>
      <c r="K7" s="15"/>
      <c r="L7" s="15"/>
      <c r="M7" s="15"/>
      <c r="N7" s="16" t="s">
        <v>345</v>
      </c>
    </row>
    <row r="8" spans="1:14" ht="36.75" customHeight="1">
      <c r="A8" s="722" t="s">
        <v>35</v>
      </c>
      <c r="B8" s="661" t="s">
        <v>349</v>
      </c>
      <c r="C8" s="662"/>
      <c r="D8" s="662"/>
      <c r="E8" s="663"/>
      <c r="F8" s="661" t="s">
        <v>350</v>
      </c>
      <c r="G8" s="662"/>
      <c r="H8" s="662"/>
      <c r="I8" s="663"/>
      <c r="J8" s="661" t="s">
        <v>258</v>
      </c>
      <c r="K8" s="662"/>
      <c r="L8" s="662"/>
      <c r="M8" s="663"/>
      <c r="N8" s="732" t="s">
        <v>36</v>
      </c>
    </row>
    <row r="9" spans="1:14" ht="49.5" customHeight="1">
      <c r="A9" s="723"/>
      <c r="B9" s="710" t="s">
        <v>463</v>
      </c>
      <c r="C9" s="711"/>
      <c r="D9" s="710" t="s">
        <v>460</v>
      </c>
      <c r="E9" s="711"/>
      <c r="F9" s="710" t="s">
        <v>429</v>
      </c>
      <c r="G9" s="711"/>
      <c r="H9" s="710" t="s">
        <v>460</v>
      </c>
      <c r="I9" s="711"/>
      <c r="J9" s="710" t="s">
        <v>429</v>
      </c>
      <c r="K9" s="711"/>
      <c r="L9" s="710" t="s">
        <v>460</v>
      </c>
      <c r="M9" s="711"/>
      <c r="N9" s="733"/>
    </row>
    <row r="10" spans="1:14" ht="25.5" customHeight="1">
      <c r="A10" s="724"/>
      <c r="B10" s="229" t="s">
        <v>303</v>
      </c>
      <c r="C10" s="229" t="s">
        <v>232</v>
      </c>
      <c r="D10" s="229" t="s">
        <v>303</v>
      </c>
      <c r="E10" s="229" t="s">
        <v>232</v>
      </c>
      <c r="F10" s="229" t="s">
        <v>303</v>
      </c>
      <c r="G10" s="229" t="s">
        <v>232</v>
      </c>
      <c r="H10" s="229" t="s">
        <v>414</v>
      </c>
      <c r="I10" s="229" t="s">
        <v>232</v>
      </c>
      <c r="J10" s="229" t="s">
        <v>303</v>
      </c>
      <c r="K10" s="229" t="s">
        <v>232</v>
      </c>
      <c r="L10" s="229" t="s">
        <v>303</v>
      </c>
      <c r="M10" s="229" t="s">
        <v>232</v>
      </c>
      <c r="N10" s="734"/>
    </row>
    <row r="11" spans="1:14" ht="21.75" customHeight="1" thickBot="1">
      <c r="A11" s="95" t="s">
        <v>37</v>
      </c>
      <c r="B11" s="230">
        <v>75</v>
      </c>
      <c r="C11" s="231">
        <f t="shared" ref="C11:C21" si="0">B11/$B$22%</f>
        <v>23.076923076923077</v>
      </c>
      <c r="D11" s="230">
        <v>69</v>
      </c>
      <c r="E11" s="231">
        <f t="shared" ref="E11:E21" si="1">D11/$D$22%</f>
        <v>21.766561514195583</v>
      </c>
      <c r="F11" s="230">
        <v>22</v>
      </c>
      <c r="G11" s="231">
        <f t="shared" ref="G11:G21" si="2">F11/$F$22%</f>
        <v>8.148148148148147</v>
      </c>
      <c r="H11" s="230">
        <v>16</v>
      </c>
      <c r="I11" s="231">
        <f t="shared" ref="I11:I21" si="3">H11/$H$22%</f>
        <v>6.7226890756302522</v>
      </c>
      <c r="J11" s="232">
        <f t="shared" ref="J11:J21" si="4">F11+B11</f>
        <v>97</v>
      </c>
      <c r="K11" s="233">
        <f t="shared" ref="K11:K21" si="5">J11/$J$22%</f>
        <v>16.30252100840336</v>
      </c>
      <c r="L11" s="232">
        <f t="shared" ref="L11:L20" si="6">D11+H11</f>
        <v>85</v>
      </c>
      <c r="M11" s="233">
        <f t="shared" ref="M11:M21" si="7">L11/$L$22%</f>
        <v>15.315315315315315</v>
      </c>
      <c r="N11" s="170" t="s">
        <v>38</v>
      </c>
    </row>
    <row r="12" spans="1:14" ht="21.75" customHeight="1" thickBot="1">
      <c r="A12" s="96">
        <v>-1</v>
      </c>
      <c r="B12" s="234">
        <v>167</v>
      </c>
      <c r="C12" s="235">
        <f t="shared" si="0"/>
        <v>51.384615384615387</v>
      </c>
      <c r="D12" s="234">
        <v>143</v>
      </c>
      <c r="E12" s="235">
        <f t="shared" si="1"/>
        <v>45.110410094637224</v>
      </c>
      <c r="F12" s="234">
        <v>140</v>
      </c>
      <c r="G12" s="235">
        <f t="shared" si="2"/>
        <v>51.851851851851848</v>
      </c>
      <c r="H12" s="234">
        <v>123</v>
      </c>
      <c r="I12" s="235">
        <f t="shared" si="3"/>
        <v>51.680672268907564</v>
      </c>
      <c r="J12" s="236">
        <f t="shared" si="4"/>
        <v>307</v>
      </c>
      <c r="K12" s="237">
        <f t="shared" si="5"/>
        <v>51.596638655462186</v>
      </c>
      <c r="L12" s="236">
        <f t="shared" si="6"/>
        <v>266</v>
      </c>
      <c r="M12" s="237">
        <f t="shared" si="7"/>
        <v>47.927927927927932</v>
      </c>
      <c r="N12" s="94">
        <v>-1</v>
      </c>
    </row>
    <row r="13" spans="1:14" ht="21.75" customHeight="1" thickBot="1">
      <c r="A13" s="95">
        <v>1</v>
      </c>
      <c r="B13" s="230">
        <v>14</v>
      </c>
      <c r="C13" s="231">
        <f t="shared" si="0"/>
        <v>4.3076923076923075</v>
      </c>
      <c r="D13" s="230">
        <v>12</v>
      </c>
      <c r="E13" s="231">
        <f t="shared" si="1"/>
        <v>3.7854889589905363</v>
      </c>
      <c r="F13" s="230">
        <v>13</v>
      </c>
      <c r="G13" s="231">
        <f t="shared" si="2"/>
        <v>4.8148148148148149</v>
      </c>
      <c r="H13" s="230">
        <v>8</v>
      </c>
      <c r="I13" s="231">
        <f t="shared" si="3"/>
        <v>3.3613445378151261</v>
      </c>
      <c r="J13" s="232">
        <f t="shared" si="4"/>
        <v>27</v>
      </c>
      <c r="K13" s="233">
        <f t="shared" si="5"/>
        <v>4.53781512605042</v>
      </c>
      <c r="L13" s="232">
        <f t="shared" si="6"/>
        <v>20</v>
      </c>
      <c r="M13" s="233">
        <f t="shared" si="7"/>
        <v>3.6036036036036037</v>
      </c>
      <c r="N13" s="93">
        <v>1</v>
      </c>
    </row>
    <row r="14" spans="1:14" ht="21.75" customHeight="1" thickBot="1">
      <c r="A14" s="96">
        <v>2</v>
      </c>
      <c r="B14" s="234">
        <v>7</v>
      </c>
      <c r="C14" s="235">
        <f t="shared" si="0"/>
        <v>2.1538461538461537</v>
      </c>
      <c r="D14" s="234">
        <v>7</v>
      </c>
      <c r="E14" s="235">
        <f t="shared" si="1"/>
        <v>2.2082018927444795</v>
      </c>
      <c r="F14" s="234">
        <v>14</v>
      </c>
      <c r="G14" s="235">
        <f t="shared" si="2"/>
        <v>5.1851851851851851</v>
      </c>
      <c r="H14" s="234">
        <v>6</v>
      </c>
      <c r="I14" s="235">
        <f t="shared" si="3"/>
        <v>2.5210084033613445</v>
      </c>
      <c r="J14" s="236">
        <f t="shared" si="4"/>
        <v>21</v>
      </c>
      <c r="K14" s="237">
        <f t="shared" si="5"/>
        <v>3.5294117647058822</v>
      </c>
      <c r="L14" s="236">
        <f t="shared" si="6"/>
        <v>13</v>
      </c>
      <c r="M14" s="237">
        <f t="shared" si="7"/>
        <v>2.3423423423423424</v>
      </c>
      <c r="N14" s="94">
        <v>2</v>
      </c>
    </row>
    <row r="15" spans="1:14" ht="21.75" customHeight="1" thickBot="1">
      <c r="A15" s="95">
        <v>3</v>
      </c>
      <c r="B15" s="230">
        <v>5</v>
      </c>
      <c r="C15" s="231">
        <f t="shared" si="0"/>
        <v>1.5384615384615385</v>
      </c>
      <c r="D15" s="230">
        <v>6</v>
      </c>
      <c r="E15" s="231">
        <f t="shared" si="1"/>
        <v>1.8927444794952681</v>
      </c>
      <c r="F15" s="230">
        <v>8</v>
      </c>
      <c r="G15" s="231">
        <f t="shared" si="2"/>
        <v>2.9629629629629628</v>
      </c>
      <c r="H15" s="230">
        <v>9</v>
      </c>
      <c r="I15" s="231">
        <f t="shared" si="3"/>
        <v>3.7815126050420171</v>
      </c>
      <c r="J15" s="232">
        <f t="shared" si="4"/>
        <v>13</v>
      </c>
      <c r="K15" s="233">
        <f t="shared" si="5"/>
        <v>2.1848739495798317</v>
      </c>
      <c r="L15" s="232">
        <f t="shared" si="6"/>
        <v>15</v>
      </c>
      <c r="M15" s="233">
        <f t="shared" si="7"/>
        <v>2.7027027027027026</v>
      </c>
      <c r="N15" s="93">
        <v>3</v>
      </c>
    </row>
    <row r="16" spans="1:14" ht="21.75" customHeight="1" thickBot="1">
      <c r="A16" s="96">
        <v>4</v>
      </c>
      <c r="B16" s="234">
        <v>9</v>
      </c>
      <c r="C16" s="235">
        <f t="shared" si="0"/>
        <v>2.7692307692307692</v>
      </c>
      <c r="D16" s="234">
        <v>13</v>
      </c>
      <c r="E16" s="235">
        <f t="shared" si="1"/>
        <v>4.1009463722397479</v>
      </c>
      <c r="F16" s="234">
        <v>15</v>
      </c>
      <c r="G16" s="235">
        <f t="shared" si="2"/>
        <v>5.5555555555555554</v>
      </c>
      <c r="H16" s="234">
        <v>14</v>
      </c>
      <c r="I16" s="235">
        <f t="shared" si="3"/>
        <v>5.882352941176471</v>
      </c>
      <c r="J16" s="236">
        <f t="shared" si="4"/>
        <v>24</v>
      </c>
      <c r="K16" s="237">
        <f t="shared" si="5"/>
        <v>4.0336134453781511</v>
      </c>
      <c r="L16" s="236">
        <f t="shared" si="6"/>
        <v>27</v>
      </c>
      <c r="M16" s="237">
        <f t="shared" si="7"/>
        <v>4.8648648648648649</v>
      </c>
      <c r="N16" s="94">
        <v>4</v>
      </c>
    </row>
    <row r="17" spans="1:14" ht="21.75" customHeight="1" thickBot="1">
      <c r="A17" s="95" t="s">
        <v>39</v>
      </c>
      <c r="B17" s="230">
        <v>15</v>
      </c>
      <c r="C17" s="231">
        <f t="shared" si="0"/>
        <v>4.615384615384615</v>
      </c>
      <c r="D17" s="230">
        <v>22</v>
      </c>
      <c r="E17" s="231">
        <f t="shared" si="1"/>
        <v>6.9400630914826502</v>
      </c>
      <c r="F17" s="230">
        <v>29</v>
      </c>
      <c r="G17" s="231">
        <f t="shared" si="2"/>
        <v>10.74074074074074</v>
      </c>
      <c r="H17" s="230">
        <v>28</v>
      </c>
      <c r="I17" s="231">
        <f t="shared" si="3"/>
        <v>11.764705882352942</v>
      </c>
      <c r="J17" s="232">
        <f t="shared" si="4"/>
        <v>44</v>
      </c>
      <c r="K17" s="233">
        <f t="shared" si="5"/>
        <v>7.3949579831932768</v>
      </c>
      <c r="L17" s="232">
        <f t="shared" si="6"/>
        <v>50</v>
      </c>
      <c r="M17" s="233">
        <f t="shared" si="7"/>
        <v>9.0090090090090094</v>
      </c>
      <c r="N17" s="201" t="s">
        <v>216</v>
      </c>
    </row>
    <row r="18" spans="1:14" ht="21.75" customHeight="1" thickBot="1">
      <c r="A18" s="96" t="s">
        <v>40</v>
      </c>
      <c r="B18" s="234">
        <v>15</v>
      </c>
      <c r="C18" s="235">
        <f t="shared" si="0"/>
        <v>4.615384615384615</v>
      </c>
      <c r="D18" s="234">
        <v>19</v>
      </c>
      <c r="E18" s="235">
        <f t="shared" si="1"/>
        <v>5.9936908517350158</v>
      </c>
      <c r="F18" s="234">
        <v>20</v>
      </c>
      <c r="G18" s="235">
        <f t="shared" si="2"/>
        <v>7.4074074074074066</v>
      </c>
      <c r="H18" s="234">
        <v>20</v>
      </c>
      <c r="I18" s="235">
        <f t="shared" si="3"/>
        <v>8.4033613445378155</v>
      </c>
      <c r="J18" s="236">
        <f t="shared" si="4"/>
        <v>35</v>
      </c>
      <c r="K18" s="237">
        <f t="shared" si="5"/>
        <v>5.8823529411764701</v>
      </c>
      <c r="L18" s="236">
        <f t="shared" si="6"/>
        <v>39</v>
      </c>
      <c r="M18" s="237">
        <f t="shared" si="7"/>
        <v>7.0270270270270272</v>
      </c>
      <c r="N18" s="202" t="s">
        <v>105</v>
      </c>
    </row>
    <row r="19" spans="1:14" ht="21.75" customHeight="1" thickBot="1">
      <c r="A19" s="95" t="s">
        <v>41</v>
      </c>
      <c r="B19" s="230">
        <v>6</v>
      </c>
      <c r="C19" s="231">
        <f t="shared" si="0"/>
        <v>1.8461538461538463</v>
      </c>
      <c r="D19" s="230">
        <v>6</v>
      </c>
      <c r="E19" s="231">
        <f t="shared" si="1"/>
        <v>1.8927444794952681</v>
      </c>
      <c r="F19" s="230">
        <v>3</v>
      </c>
      <c r="G19" s="231">
        <f t="shared" si="2"/>
        <v>1.1111111111111109</v>
      </c>
      <c r="H19" s="230">
        <v>5</v>
      </c>
      <c r="I19" s="231">
        <f t="shared" si="3"/>
        <v>2.1008403361344539</v>
      </c>
      <c r="J19" s="232">
        <f t="shared" si="4"/>
        <v>9</v>
      </c>
      <c r="K19" s="233">
        <f t="shared" si="5"/>
        <v>1.5126050420168067</v>
      </c>
      <c r="L19" s="232">
        <f t="shared" si="6"/>
        <v>11</v>
      </c>
      <c r="M19" s="233">
        <f t="shared" si="7"/>
        <v>1.9819819819819819</v>
      </c>
      <c r="N19" s="201" t="s">
        <v>106</v>
      </c>
    </row>
    <row r="20" spans="1:14" ht="21.75" customHeight="1" thickBot="1">
      <c r="A20" s="96" t="s">
        <v>42</v>
      </c>
      <c r="B20" s="234">
        <v>4</v>
      </c>
      <c r="C20" s="235">
        <f t="shared" si="0"/>
        <v>1.2307692307692308</v>
      </c>
      <c r="D20" s="234">
        <v>9</v>
      </c>
      <c r="E20" s="235">
        <f t="shared" si="1"/>
        <v>2.8391167192429023</v>
      </c>
      <c r="F20" s="234">
        <v>3</v>
      </c>
      <c r="G20" s="235">
        <f t="shared" si="2"/>
        <v>1.1111111111111109</v>
      </c>
      <c r="H20" s="234">
        <v>3</v>
      </c>
      <c r="I20" s="235">
        <f t="shared" si="3"/>
        <v>1.2605042016806722</v>
      </c>
      <c r="J20" s="236">
        <f t="shared" si="4"/>
        <v>7</v>
      </c>
      <c r="K20" s="237">
        <f t="shared" si="5"/>
        <v>1.1764705882352942</v>
      </c>
      <c r="L20" s="236">
        <f t="shared" si="6"/>
        <v>12</v>
      </c>
      <c r="M20" s="237">
        <f t="shared" si="7"/>
        <v>2.1621621621621623</v>
      </c>
      <c r="N20" s="202" t="s">
        <v>2</v>
      </c>
    </row>
    <row r="21" spans="1:14" ht="21.75" customHeight="1">
      <c r="A21" s="394" t="s">
        <v>43</v>
      </c>
      <c r="B21" s="400">
        <v>8</v>
      </c>
      <c r="C21" s="401">
        <f t="shared" si="0"/>
        <v>2.4615384615384617</v>
      </c>
      <c r="D21" s="400">
        <v>11</v>
      </c>
      <c r="E21" s="401">
        <f t="shared" si="1"/>
        <v>3.4700315457413251</v>
      </c>
      <c r="F21" s="400">
        <v>3</v>
      </c>
      <c r="G21" s="401">
        <f t="shared" si="2"/>
        <v>1.1111111111111109</v>
      </c>
      <c r="H21" s="400">
        <v>6</v>
      </c>
      <c r="I21" s="401">
        <f t="shared" si="3"/>
        <v>2.5210084033613445</v>
      </c>
      <c r="J21" s="402">
        <f t="shared" si="4"/>
        <v>11</v>
      </c>
      <c r="K21" s="403">
        <f t="shared" si="5"/>
        <v>1.8487394957983192</v>
      </c>
      <c r="L21" s="402">
        <f>D21+H21</f>
        <v>17</v>
      </c>
      <c r="M21" s="403">
        <f t="shared" si="7"/>
        <v>3.0630630630630633</v>
      </c>
      <c r="N21" s="404" t="s">
        <v>43</v>
      </c>
    </row>
    <row r="22" spans="1:14" ht="21.75" customHeight="1">
      <c r="A22" s="405" t="s">
        <v>11</v>
      </c>
      <c r="B22" s="406">
        <f t="shared" ref="B22:M22" si="8">SUM(B11:B21)</f>
        <v>325</v>
      </c>
      <c r="C22" s="407">
        <f t="shared" si="8"/>
        <v>100</v>
      </c>
      <c r="D22" s="406">
        <f t="shared" si="8"/>
        <v>317</v>
      </c>
      <c r="E22" s="407">
        <f t="shared" si="8"/>
        <v>99.999999999999986</v>
      </c>
      <c r="F22" s="406">
        <f t="shared" si="8"/>
        <v>270</v>
      </c>
      <c r="G22" s="407">
        <f t="shared" si="8"/>
        <v>100.00000000000001</v>
      </c>
      <c r="H22" s="406">
        <f t="shared" si="8"/>
        <v>238</v>
      </c>
      <c r="I22" s="407">
        <f t="shared" si="8"/>
        <v>100</v>
      </c>
      <c r="J22" s="406">
        <f t="shared" si="8"/>
        <v>595</v>
      </c>
      <c r="K22" s="407">
        <f t="shared" si="8"/>
        <v>99.999999999999986</v>
      </c>
      <c r="L22" s="406">
        <f t="shared" si="8"/>
        <v>555</v>
      </c>
      <c r="M22" s="407">
        <f t="shared" si="8"/>
        <v>100.00000000000004</v>
      </c>
      <c r="N22" s="408"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95" fitToWidth="0" fitToHeight="0" orientation="landscape" r:id="rId1"/>
  <headerFooter>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rightToLeft="1" view="pageBreakPreview" zoomScaleNormal="100" zoomScaleSheetLayoutView="100" workbookViewId="0">
      <selection activeCell="A25" sqref="A25:XFD29"/>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99" t="s">
        <v>108</v>
      </c>
      <c r="B1" s="500"/>
      <c r="C1" s="500"/>
      <c r="D1" s="500"/>
      <c r="E1" s="500"/>
      <c r="F1" s="500"/>
      <c r="G1" s="500"/>
      <c r="H1" s="500"/>
      <c r="I1" s="500"/>
      <c r="J1" s="500"/>
      <c r="K1" s="500"/>
      <c r="L1" s="500"/>
      <c r="M1" s="502"/>
      <c r="N1" s="501" t="s">
        <v>132</v>
      </c>
    </row>
    <row r="2" spans="1:18" s="3" customFormat="1" ht="12" customHeight="1">
      <c r="A2" s="153"/>
      <c r="B2" s="154"/>
      <c r="C2" s="154"/>
      <c r="D2" s="154"/>
      <c r="E2" s="154"/>
      <c r="F2" s="154"/>
      <c r="G2" s="153"/>
      <c r="H2" s="154"/>
      <c r="I2" s="154"/>
      <c r="J2" s="154"/>
      <c r="K2" s="154"/>
      <c r="L2" s="154"/>
      <c r="M2" s="154"/>
    </row>
    <row r="3" spans="1:18" s="585" customFormat="1" ht="23.25">
      <c r="A3" s="676" t="s">
        <v>167</v>
      </c>
      <c r="B3" s="676"/>
      <c r="C3" s="676"/>
      <c r="D3" s="676"/>
      <c r="E3" s="676"/>
      <c r="F3" s="676"/>
      <c r="G3" s="676"/>
      <c r="H3" s="676"/>
      <c r="I3" s="676"/>
      <c r="J3" s="676"/>
      <c r="K3" s="676"/>
      <c r="L3" s="676"/>
      <c r="M3" s="676"/>
      <c r="N3" s="676"/>
    </row>
    <row r="4" spans="1:18" s="583" customFormat="1" ht="21.75">
      <c r="A4" s="721" t="s">
        <v>436</v>
      </c>
      <c r="B4" s="721"/>
      <c r="C4" s="721"/>
      <c r="D4" s="721"/>
      <c r="E4" s="721"/>
      <c r="F4" s="721"/>
      <c r="G4" s="721"/>
      <c r="H4" s="721"/>
      <c r="I4" s="721"/>
      <c r="J4" s="721"/>
      <c r="K4" s="721"/>
      <c r="L4" s="721"/>
      <c r="M4" s="721"/>
      <c r="N4" s="721"/>
    </row>
    <row r="5" spans="1:18" ht="15">
      <c r="A5" s="657" t="s">
        <v>168</v>
      </c>
      <c r="B5" s="657"/>
      <c r="C5" s="657"/>
      <c r="D5" s="657"/>
      <c r="E5" s="657"/>
      <c r="F5" s="657"/>
      <c r="G5" s="657"/>
      <c r="H5" s="657"/>
      <c r="I5" s="657"/>
      <c r="J5" s="657"/>
      <c r="K5" s="657"/>
      <c r="L5" s="657"/>
      <c r="M5" s="657"/>
      <c r="N5" s="657"/>
    </row>
    <row r="6" spans="1:18" ht="15">
      <c r="A6" s="657" t="s">
        <v>443</v>
      </c>
      <c r="B6" s="657"/>
      <c r="C6" s="657"/>
      <c r="D6" s="657"/>
      <c r="E6" s="657"/>
      <c r="F6" s="657"/>
      <c r="G6" s="657"/>
      <c r="H6" s="657"/>
      <c r="I6" s="657"/>
      <c r="J6" s="657"/>
      <c r="K6" s="657"/>
      <c r="L6" s="657"/>
      <c r="M6" s="657"/>
      <c r="N6" s="657"/>
    </row>
    <row r="7" spans="1:18" s="17" customFormat="1" ht="13.5" customHeight="1">
      <c r="A7" s="14" t="s">
        <v>207</v>
      </c>
      <c r="B7" s="15"/>
      <c r="C7" s="15"/>
      <c r="D7" s="15"/>
      <c r="E7" s="15"/>
      <c r="F7" s="15"/>
      <c r="G7" s="15"/>
      <c r="H7" s="15"/>
      <c r="I7" s="15"/>
      <c r="J7" s="15"/>
      <c r="K7" s="15"/>
      <c r="L7" s="15"/>
      <c r="M7" s="15"/>
      <c r="N7" s="16" t="s">
        <v>277</v>
      </c>
    </row>
    <row r="8" spans="1:18" ht="18" customHeight="1">
      <c r="A8" s="722" t="s">
        <v>35</v>
      </c>
      <c r="B8" s="725" t="s">
        <v>327</v>
      </c>
      <c r="C8" s="725"/>
      <c r="D8" s="725"/>
      <c r="E8" s="725"/>
      <c r="F8" s="725"/>
      <c r="G8" s="725"/>
      <c r="H8" s="725"/>
      <c r="I8" s="725"/>
      <c r="J8" s="725"/>
      <c r="K8" s="725"/>
      <c r="L8" s="726" t="s">
        <v>587</v>
      </c>
      <c r="M8" s="726"/>
      <c r="N8" s="728" t="s">
        <v>36</v>
      </c>
    </row>
    <row r="9" spans="1:18" ht="24" customHeight="1">
      <c r="A9" s="723"/>
      <c r="B9" s="731" t="s">
        <v>128</v>
      </c>
      <c r="C9" s="731"/>
      <c r="D9" s="731" t="s">
        <v>129</v>
      </c>
      <c r="E9" s="731"/>
      <c r="F9" s="731" t="s">
        <v>130</v>
      </c>
      <c r="G9" s="731"/>
      <c r="H9" s="731" t="s">
        <v>131</v>
      </c>
      <c r="I9" s="731"/>
      <c r="J9" s="731" t="s">
        <v>11</v>
      </c>
      <c r="K9" s="731"/>
      <c r="L9" s="727"/>
      <c r="M9" s="727"/>
      <c r="N9" s="729"/>
    </row>
    <row r="10" spans="1:18" ht="27.75" customHeight="1">
      <c r="A10" s="723"/>
      <c r="B10" s="719" t="s">
        <v>298</v>
      </c>
      <c r="C10" s="720"/>
      <c r="D10" s="719" t="s">
        <v>299</v>
      </c>
      <c r="E10" s="720"/>
      <c r="F10" s="719" t="s">
        <v>300</v>
      </c>
      <c r="G10" s="720"/>
      <c r="H10" s="719" t="s">
        <v>413</v>
      </c>
      <c r="I10" s="720"/>
      <c r="J10" s="720" t="s">
        <v>12</v>
      </c>
      <c r="K10" s="720"/>
      <c r="L10" s="727"/>
      <c r="M10" s="727"/>
      <c r="N10" s="729"/>
    </row>
    <row r="11" spans="1:18" ht="48.75" customHeight="1">
      <c r="A11" s="724"/>
      <c r="B11" s="568" t="s">
        <v>351</v>
      </c>
      <c r="C11" s="568" t="s">
        <v>352</v>
      </c>
      <c r="D11" s="568" t="s">
        <v>351</v>
      </c>
      <c r="E11" s="568" t="s">
        <v>352</v>
      </c>
      <c r="F11" s="568" t="s">
        <v>351</v>
      </c>
      <c r="G11" s="568" t="s">
        <v>352</v>
      </c>
      <c r="H11" s="568" t="s">
        <v>351</v>
      </c>
      <c r="I11" s="568" t="s">
        <v>352</v>
      </c>
      <c r="J11" s="568" t="s">
        <v>351</v>
      </c>
      <c r="K11" s="568" t="s">
        <v>352</v>
      </c>
      <c r="L11" s="568" t="s">
        <v>351</v>
      </c>
      <c r="M11" s="568" t="s">
        <v>352</v>
      </c>
      <c r="N11" s="730"/>
      <c r="Q11" s="1" t="s">
        <v>380</v>
      </c>
      <c r="R11" s="1" t="s">
        <v>381</v>
      </c>
    </row>
    <row r="12" spans="1:18" ht="26.25" customHeight="1" thickBot="1">
      <c r="A12" s="83" t="s">
        <v>37</v>
      </c>
      <c r="B12" s="569">
        <v>56</v>
      </c>
      <c r="C12" s="314">
        <v>11</v>
      </c>
      <c r="D12" s="314">
        <v>5</v>
      </c>
      <c r="E12" s="314" t="s">
        <v>411</v>
      </c>
      <c r="F12" s="314">
        <v>7</v>
      </c>
      <c r="G12" s="314">
        <v>5</v>
      </c>
      <c r="H12" s="314">
        <v>1</v>
      </c>
      <c r="I12" s="314" t="s">
        <v>411</v>
      </c>
      <c r="J12" s="315">
        <f>Table_Default__XLS_TAB_27_188736[[#This Row],[BAAN_SMALLERQATAR]]+Table_Default__XLS_TAB_27_188736[[#This Row],[RAJEE]]+Table_Default__XLS_TAB_27_188736[[#This Row],[KHULLA]]+Table_Default__XLS_TAB_27_188736[[#This Row],[BAAN_GREATER]]</f>
        <v>69</v>
      </c>
      <c r="K12" s="315">
        <f>Table_Default__XLS_TAB_27_188736[[#This Row],[Column2]]+Table_Default__XLS_TAB_27_188736[[#This Row],[Column3]]+Table_Default__XLS_TAB_27_188736[[#This Row],[Column4]]+Table_Default__XLS_TAB_27_188736[[#This Row],[Column5]]</f>
        <v>16</v>
      </c>
      <c r="L12" s="316">
        <f>Table_Default__XLS_TAB_27_188736[[#This Row],[TOTAL]]/Table_Default__XLS_TAB_27_188736[[#Totals],[TOTAL]]%</f>
        <v>21.766561514195583</v>
      </c>
      <c r="M12" s="316">
        <f>Table_Default__XLS_TAB_27_188736[[#This Row],[Column1]]/Table_Default__XLS_TAB_27_188736[[#Totals],[Column1]]%</f>
        <v>6.7226890756302522</v>
      </c>
      <c r="N12" s="572" t="s">
        <v>38</v>
      </c>
      <c r="P12" s="63" t="s">
        <v>124</v>
      </c>
      <c r="Q12" s="180">
        <f>Table_Default__XLS_TAB_27_188736[[#This Row],[Column6]]</f>
        <v>21.766561514195583</v>
      </c>
      <c r="R12" s="180">
        <f>Table_Default__XLS_TAB_27_188736[[#This Row],[Column7]]</f>
        <v>6.7226890756302522</v>
      </c>
    </row>
    <row r="13" spans="1:18" ht="18.75" customHeight="1" thickBot="1">
      <c r="A13" s="96">
        <v>-1</v>
      </c>
      <c r="B13" s="569">
        <v>72</v>
      </c>
      <c r="C13" s="314">
        <v>67</v>
      </c>
      <c r="D13" s="314">
        <v>63</v>
      </c>
      <c r="E13" s="314">
        <v>38</v>
      </c>
      <c r="F13" s="314">
        <v>4</v>
      </c>
      <c r="G13" s="314">
        <v>13</v>
      </c>
      <c r="H13" s="314">
        <v>4</v>
      </c>
      <c r="I13" s="314">
        <v>5</v>
      </c>
      <c r="J13" s="315">
        <f>Table_Default__XLS_TAB_27_188736[[#This Row],[BAAN_SMALLERQATAR]]+Table_Default__XLS_TAB_27_188736[[#This Row],[RAJEE]]+Table_Default__XLS_TAB_27_188736[[#This Row],[KHULLA]]+Table_Default__XLS_TAB_27_188736[[#This Row],[BAAN_GREATER]]</f>
        <v>143</v>
      </c>
      <c r="K13" s="315">
        <f>Table_Default__XLS_TAB_27_188736[[#This Row],[Column2]]+Table_Default__XLS_TAB_27_188736[[#This Row],[Column3]]+Table_Default__XLS_TAB_27_188736[[#This Row],[Column4]]+Table_Default__XLS_TAB_27_188736[[#This Row],[Column5]]</f>
        <v>123</v>
      </c>
      <c r="L13" s="316">
        <f>Table_Default__XLS_TAB_27_188736[[#This Row],[TOTAL]]/Table_Default__XLS_TAB_27_188736[[#Totals],[TOTAL]]%</f>
        <v>45.110410094637224</v>
      </c>
      <c r="M13" s="317">
        <f>Table_Default__XLS_TAB_27_188736[[#This Row],[Column1]]/Table_Default__XLS_TAB_27_188736[[#Totals],[Column1]]%</f>
        <v>51.680672268907564</v>
      </c>
      <c r="N13" s="573">
        <v>-1</v>
      </c>
      <c r="P13" s="34">
        <f>A13</f>
        <v>-1</v>
      </c>
      <c r="Q13" s="180">
        <f>Table_Default__XLS_TAB_27_188736[[#This Row],[Column6]]</f>
        <v>45.110410094637224</v>
      </c>
      <c r="R13" s="180">
        <f>Table_Default__XLS_TAB_27_188736[[#This Row],[Column7]]</f>
        <v>51.680672268907564</v>
      </c>
    </row>
    <row r="14" spans="1:18" ht="18.75" customHeight="1" thickBot="1">
      <c r="A14" s="200">
        <v>1</v>
      </c>
      <c r="B14" s="569">
        <v>1</v>
      </c>
      <c r="C14" s="314" t="s">
        <v>411</v>
      </c>
      <c r="D14" s="314">
        <v>10</v>
      </c>
      <c r="E14" s="314">
        <v>8</v>
      </c>
      <c r="F14" s="314">
        <v>1</v>
      </c>
      <c r="G14" s="314" t="s">
        <v>411</v>
      </c>
      <c r="H14" s="314" t="s">
        <v>411</v>
      </c>
      <c r="I14" s="314" t="s">
        <v>411</v>
      </c>
      <c r="J14" s="315">
        <f>Table_Default__XLS_TAB_27_188736[[#This Row],[BAAN_SMALLERQATAR]]+Table_Default__XLS_TAB_27_188736[[#This Row],[RAJEE]]+Table_Default__XLS_TAB_27_188736[[#This Row],[KHULLA]]+Table_Default__XLS_TAB_27_188736[[#This Row],[BAAN_GREATER]]</f>
        <v>12</v>
      </c>
      <c r="K14" s="315">
        <f>Table_Default__XLS_TAB_27_188736[[#This Row],[Column2]]+Table_Default__XLS_TAB_27_188736[[#This Row],[Column3]]+Table_Default__XLS_TAB_27_188736[[#This Row],[Column4]]+Table_Default__XLS_TAB_27_188736[[#This Row],[Column5]]</f>
        <v>8</v>
      </c>
      <c r="L14" s="316">
        <f>Table_Default__XLS_TAB_27_188736[[#This Row],[TOTAL]]/Table_Default__XLS_TAB_27_188736[[#Totals],[TOTAL]]%</f>
        <v>3.7854889589905363</v>
      </c>
      <c r="M14" s="316">
        <f>Table_Default__XLS_TAB_27_188736[[#This Row],[Column1]]/Table_Default__XLS_TAB_27_188736[[#Totals],[Column1]]%</f>
        <v>3.3613445378151261</v>
      </c>
      <c r="N14" s="574">
        <v>1</v>
      </c>
      <c r="P14" s="34">
        <f t="shared" ref="P14:P18" si="0">A14</f>
        <v>1</v>
      </c>
      <c r="Q14" s="180">
        <f>Table_Default__XLS_TAB_27_188736[[#This Row],[Column6]]</f>
        <v>3.7854889589905363</v>
      </c>
      <c r="R14" s="180">
        <f>Table_Default__XLS_TAB_27_188736[[#This Row],[Column7]]</f>
        <v>3.3613445378151261</v>
      </c>
    </row>
    <row r="15" spans="1:18" ht="18.75" customHeight="1" thickBot="1">
      <c r="A15" s="96">
        <v>2</v>
      </c>
      <c r="B15" s="569">
        <v>2</v>
      </c>
      <c r="C15" s="314" t="s">
        <v>411</v>
      </c>
      <c r="D15" s="314">
        <v>5</v>
      </c>
      <c r="E15" s="314">
        <v>5</v>
      </c>
      <c r="F15" s="314" t="s">
        <v>411</v>
      </c>
      <c r="G15" s="314" t="s">
        <v>411</v>
      </c>
      <c r="H15" s="314" t="s">
        <v>411</v>
      </c>
      <c r="I15" s="314">
        <v>1</v>
      </c>
      <c r="J15" s="315">
        <f>Table_Default__XLS_TAB_27_188736[[#This Row],[BAAN_SMALLERQATAR]]+Table_Default__XLS_TAB_27_188736[[#This Row],[RAJEE]]+Table_Default__XLS_TAB_27_188736[[#This Row],[KHULLA]]+Table_Default__XLS_TAB_27_188736[[#This Row],[BAAN_GREATER]]</f>
        <v>7</v>
      </c>
      <c r="K15" s="315">
        <f>Table_Default__XLS_TAB_27_188736[[#This Row],[Column2]]+Table_Default__XLS_TAB_27_188736[[#This Row],[Column3]]+Table_Default__XLS_TAB_27_188736[[#This Row],[Column4]]+Table_Default__XLS_TAB_27_188736[[#This Row],[Column5]]</f>
        <v>6</v>
      </c>
      <c r="L15" s="316">
        <f>Table_Default__XLS_TAB_27_188736[[#This Row],[TOTAL]]/Table_Default__XLS_TAB_27_188736[[#Totals],[TOTAL]]%</f>
        <v>2.2082018927444795</v>
      </c>
      <c r="M15" s="316">
        <f>Table_Default__XLS_TAB_27_188736[[#This Row],[Column1]]/Table_Default__XLS_TAB_27_188736[[#Totals],[Column1]]%</f>
        <v>2.5210084033613445</v>
      </c>
      <c r="N15" s="573">
        <v>2</v>
      </c>
      <c r="P15" s="34">
        <f t="shared" si="0"/>
        <v>2</v>
      </c>
      <c r="Q15" s="180">
        <f>Table_Default__XLS_TAB_27_188736[[#This Row],[Column6]]</f>
        <v>2.2082018927444795</v>
      </c>
      <c r="R15" s="180">
        <f>Table_Default__XLS_TAB_27_188736[[#This Row],[Column7]]</f>
        <v>2.5210084033613445</v>
      </c>
    </row>
    <row r="16" spans="1:18" ht="18.75" customHeight="1" thickBot="1">
      <c r="A16" s="200">
        <v>3</v>
      </c>
      <c r="B16" s="569">
        <v>1</v>
      </c>
      <c r="C16" s="314">
        <v>1</v>
      </c>
      <c r="D16" s="314">
        <v>4</v>
      </c>
      <c r="E16" s="314">
        <v>7</v>
      </c>
      <c r="F16" s="314" t="s">
        <v>411</v>
      </c>
      <c r="G16" s="314">
        <v>1</v>
      </c>
      <c r="H16" s="314">
        <v>1</v>
      </c>
      <c r="I16" s="314" t="s">
        <v>411</v>
      </c>
      <c r="J16" s="315">
        <f>Table_Default__XLS_TAB_27_188736[[#This Row],[BAAN_SMALLERQATAR]]+Table_Default__XLS_TAB_27_188736[[#This Row],[RAJEE]]+Table_Default__XLS_TAB_27_188736[[#This Row],[KHULLA]]+Table_Default__XLS_TAB_27_188736[[#This Row],[BAAN_GREATER]]</f>
        <v>6</v>
      </c>
      <c r="K16" s="315">
        <f>Table_Default__XLS_TAB_27_188736[[#This Row],[Column2]]+Table_Default__XLS_TAB_27_188736[[#This Row],[Column3]]+Table_Default__XLS_TAB_27_188736[[#This Row],[Column4]]+Table_Default__XLS_TAB_27_188736[[#This Row],[Column5]]</f>
        <v>9</v>
      </c>
      <c r="L16" s="316">
        <f>Table_Default__XLS_TAB_27_188736[[#This Row],[TOTAL]]/Table_Default__XLS_TAB_27_188736[[#Totals],[TOTAL]]%</f>
        <v>1.8927444794952681</v>
      </c>
      <c r="M16" s="316">
        <f>Table_Default__XLS_TAB_27_188736[[#This Row],[Column1]]/Table_Default__XLS_TAB_27_188736[[#Totals],[Column1]]%</f>
        <v>3.7815126050420171</v>
      </c>
      <c r="N16" s="574">
        <v>3</v>
      </c>
      <c r="P16" s="34">
        <f t="shared" si="0"/>
        <v>3</v>
      </c>
      <c r="Q16" s="180">
        <f>Table_Default__XLS_TAB_27_188736[[#This Row],[Column6]]</f>
        <v>1.8927444794952681</v>
      </c>
      <c r="R16" s="180">
        <f>Table_Default__XLS_TAB_27_188736[[#This Row],[Column7]]</f>
        <v>3.7815126050420171</v>
      </c>
    </row>
    <row r="17" spans="1:18" ht="18.75" customHeight="1" thickBot="1">
      <c r="A17" s="96">
        <v>4</v>
      </c>
      <c r="B17" s="569">
        <v>3</v>
      </c>
      <c r="C17" s="314">
        <v>2</v>
      </c>
      <c r="D17" s="314">
        <v>7</v>
      </c>
      <c r="E17" s="314">
        <v>10</v>
      </c>
      <c r="F17" s="314">
        <v>3</v>
      </c>
      <c r="G17" s="314" t="s">
        <v>411</v>
      </c>
      <c r="H17" s="314" t="s">
        <v>411</v>
      </c>
      <c r="I17" s="314">
        <v>2</v>
      </c>
      <c r="J17" s="315">
        <f>Table_Default__XLS_TAB_27_188736[[#This Row],[BAAN_SMALLERQATAR]]+Table_Default__XLS_TAB_27_188736[[#This Row],[RAJEE]]+Table_Default__XLS_TAB_27_188736[[#This Row],[KHULLA]]+Table_Default__XLS_TAB_27_188736[[#This Row],[BAAN_GREATER]]</f>
        <v>13</v>
      </c>
      <c r="K17" s="315">
        <f>Table_Default__XLS_TAB_27_188736[[#This Row],[Column2]]+Table_Default__XLS_TAB_27_188736[[#This Row],[Column3]]+Table_Default__XLS_TAB_27_188736[[#This Row],[Column4]]+Table_Default__XLS_TAB_27_188736[[#This Row],[Column5]]</f>
        <v>14</v>
      </c>
      <c r="L17" s="316">
        <f>Table_Default__XLS_TAB_27_188736[[#This Row],[TOTAL]]/Table_Default__XLS_TAB_27_188736[[#Totals],[TOTAL]]%</f>
        <v>4.1009463722397479</v>
      </c>
      <c r="M17" s="316">
        <f>Table_Default__XLS_TAB_27_188736[[#This Row],[Column1]]/Table_Default__XLS_TAB_27_188736[[#Totals],[Column1]]%</f>
        <v>5.882352941176471</v>
      </c>
      <c r="N17" s="573">
        <v>4</v>
      </c>
      <c r="P17" s="34">
        <f t="shared" si="0"/>
        <v>4</v>
      </c>
      <c r="Q17" s="180">
        <f>Table_Default__XLS_TAB_27_188736[[#This Row],[Column6]]</f>
        <v>4.1009463722397479</v>
      </c>
      <c r="R17" s="180">
        <f>Table_Default__XLS_TAB_27_188736[[#This Row],[Column7]]</f>
        <v>5.882352941176471</v>
      </c>
    </row>
    <row r="18" spans="1:18" ht="18.75" customHeight="1" thickBot="1">
      <c r="A18" s="200" t="s">
        <v>39</v>
      </c>
      <c r="B18" s="569">
        <v>3</v>
      </c>
      <c r="C18" s="314">
        <v>7</v>
      </c>
      <c r="D18" s="314">
        <v>16</v>
      </c>
      <c r="E18" s="314">
        <v>19</v>
      </c>
      <c r="F18" s="314">
        <v>2</v>
      </c>
      <c r="G18" s="314">
        <v>1</v>
      </c>
      <c r="H18" s="314">
        <v>1</v>
      </c>
      <c r="I18" s="314">
        <v>1</v>
      </c>
      <c r="J18" s="315">
        <f>Table_Default__XLS_TAB_27_188736[[#This Row],[BAAN_SMALLERQATAR]]+Table_Default__XLS_TAB_27_188736[[#This Row],[RAJEE]]+Table_Default__XLS_TAB_27_188736[[#This Row],[KHULLA]]+Table_Default__XLS_TAB_27_188736[[#This Row],[BAAN_GREATER]]</f>
        <v>22</v>
      </c>
      <c r="K18" s="315">
        <f>Table_Default__XLS_TAB_27_188736[[#This Row],[Column2]]+Table_Default__XLS_TAB_27_188736[[#This Row],[Column3]]+Table_Default__XLS_TAB_27_188736[[#This Row],[Column4]]+Table_Default__XLS_TAB_27_188736[[#This Row],[Column5]]</f>
        <v>28</v>
      </c>
      <c r="L18" s="316">
        <f>Table_Default__XLS_TAB_27_188736[[#This Row],[TOTAL]]/Table_Default__XLS_TAB_27_188736[[#Totals],[TOTAL]]%</f>
        <v>6.9400630914826502</v>
      </c>
      <c r="M18" s="316">
        <f>Table_Default__XLS_TAB_27_188736[[#This Row],[Column1]]/Table_Default__XLS_TAB_27_188736[[#Totals],[Column1]]%</f>
        <v>11.764705882352942</v>
      </c>
      <c r="N18" s="575" t="s">
        <v>216</v>
      </c>
      <c r="P18" s="34" t="str">
        <f t="shared" si="0"/>
        <v xml:space="preserve"> 5 - 9</v>
      </c>
      <c r="Q18" s="180">
        <f>Table_Default__XLS_TAB_27_188736[[#This Row],[Column6]]</f>
        <v>6.9400630914826502</v>
      </c>
      <c r="R18" s="180">
        <f>Table_Default__XLS_TAB_27_188736[[#This Row],[Column7]]</f>
        <v>11.764705882352942</v>
      </c>
    </row>
    <row r="19" spans="1:18" ht="18.75" customHeight="1" thickBot="1">
      <c r="A19" s="340" t="s">
        <v>40</v>
      </c>
      <c r="B19" s="570">
        <v>5</v>
      </c>
      <c r="C19" s="318">
        <v>8</v>
      </c>
      <c r="D19" s="318">
        <v>11</v>
      </c>
      <c r="E19" s="318">
        <v>8</v>
      </c>
      <c r="F19" s="318" t="s">
        <v>411</v>
      </c>
      <c r="G19" s="318">
        <v>3</v>
      </c>
      <c r="H19" s="318">
        <v>3</v>
      </c>
      <c r="I19" s="318">
        <v>1</v>
      </c>
      <c r="J19" s="319">
        <f>Table_Default__XLS_TAB_27_188736[[#This Row],[BAAN_SMALLERQATAR]]+Table_Default__XLS_TAB_27_188736[[#This Row],[RAJEE]]+Table_Default__XLS_TAB_27_188736[[#This Row],[KHULLA]]+Table_Default__XLS_TAB_27_188736[[#This Row],[BAAN_GREATER]]</f>
        <v>19</v>
      </c>
      <c r="K19" s="319">
        <f>Table_Default__XLS_TAB_27_188736[[#This Row],[Column2]]+Table_Default__XLS_TAB_27_188736[[#This Row],[Column3]]+Table_Default__XLS_TAB_27_188736[[#This Row],[Column4]]+Table_Default__XLS_TAB_27_188736[[#This Row],[Column5]]</f>
        <v>20</v>
      </c>
      <c r="L19" s="320">
        <f>Table_Default__XLS_TAB_27_188736[[#This Row],[TOTAL]]/Table_Default__XLS_TAB_27_188736[[#Totals],[TOTAL]]%</f>
        <v>5.9936908517350158</v>
      </c>
      <c r="M19" s="320">
        <f>Table_Default__XLS_TAB_27_188736[[#This Row],[Column1]]/Table_Default__XLS_TAB_27_188736[[#Totals],[Column1]]%</f>
        <v>8.4033613445378155</v>
      </c>
      <c r="N19" s="576" t="s">
        <v>105</v>
      </c>
      <c r="P19" s="349" t="s">
        <v>379</v>
      </c>
      <c r="Q19" s="180">
        <f>SUM(L19:L22)</f>
        <v>14.195583596214512</v>
      </c>
      <c r="R19" s="180">
        <f>SUM(M19:M22)</f>
        <v>14.285714285714286</v>
      </c>
    </row>
    <row r="20" spans="1:18" ht="18.75" customHeight="1">
      <c r="A20" s="347" t="s">
        <v>41</v>
      </c>
      <c r="B20" s="571">
        <v>1</v>
      </c>
      <c r="C20" s="523">
        <v>3</v>
      </c>
      <c r="D20" s="523">
        <v>4</v>
      </c>
      <c r="E20" s="523">
        <v>1</v>
      </c>
      <c r="F20" s="523" t="s">
        <v>411</v>
      </c>
      <c r="G20" s="523">
        <v>1</v>
      </c>
      <c r="H20" s="523">
        <v>1</v>
      </c>
      <c r="I20" s="523" t="s">
        <v>411</v>
      </c>
      <c r="J20" s="381">
        <f>Table_Default__XLS_TAB_27_188736[[#This Row],[BAAN_SMALLERQATAR]]+Table_Default__XLS_TAB_27_188736[[#This Row],[RAJEE]]+Table_Default__XLS_TAB_27_188736[[#This Row],[KHULLA]]+Table_Default__XLS_TAB_27_188736[[#This Row],[BAAN_GREATER]]</f>
        <v>6</v>
      </c>
      <c r="K20" s="381">
        <f>Table_Default__XLS_TAB_27_188736[[#This Row],[Column2]]+Table_Default__XLS_TAB_27_188736[[#This Row],[Column3]]+Table_Default__XLS_TAB_27_188736[[#This Row],[Column4]]+Table_Default__XLS_TAB_27_188736[[#This Row],[Column5]]</f>
        <v>5</v>
      </c>
      <c r="L20" s="342">
        <f>Table_Default__XLS_TAB_27_188736[[#This Row],[TOTAL]]/Table_Default__XLS_TAB_27_188736[[#Totals],[TOTAL]]%</f>
        <v>1.8927444794952681</v>
      </c>
      <c r="M20" s="343">
        <f>Table_Default__XLS_TAB_27_188736[[#This Row],[Column1]]/Table_Default__XLS_TAB_27_188736[[#Totals],[Column1]]%</f>
        <v>2.1008403361344539</v>
      </c>
      <c r="N20" s="577" t="s">
        <v>106</v>
      </c>
      <c r="P20" s="339"/>
      <c r="Q20" s="350">
        <f>SUM(Q12:Q19)</f>
        <v>100</v>
      </c>
      <c r="R20" s="350">
        <f>SUM(R12:R19)</f>
        <v>100</v>
      </c>
    </row>
    <row r="21" spans="1:18" ht="18.75" customHeight="1" thickBot="1">
      <c r="A21" s="341" t="s">
        <v>42</v>
      </c>
      <c r="B21" s="571">
        <v>1</v>
      </c>
      <c r="C21" s="523">
        <v>1</v>
      </c>
      <c r="D21" s="523">
        <v>5</v>
      </c>
      <c r="E21" s="523">
        <v>2</v>
      </c>
      <c r="F21" s="523">
        <v>2</v>
      </c>
      <c r="G21" s="523" t="s">
        <v>411</v>
      </c>
      <c r="H21" s="523">
        <v>1</v>
      </c>
      <c r="I21" s="523" t="s">
        <v>411</v>
      </c>
      <c r="J21" s="381">
        <f>Table_Default__XLS_TAB_27_188736[[#This Row],[BAAN_SMALLERQATAR]]+Table_Default__XLS_TAB_27_188736[[#This Row],[RAJEE]]+Table_Default__XLS_TAB_27_188736[[#This Row],[KHULLA]]+Table_Default__XLS_TAB_27_188736[[#This Row],[BAAN_GREATER]]</f>
        <v>9</v>
      </c>
      <c r="K21" s="381">
        <f>Table_Default__XLS_TAB_27_188736[[#This Row],[Column2]]+Table_Default__XLS_TAB_27_188736[[#This Row],[Column3]]+Table_Default__XLS_TAB_27_188736[[#This Row],[Column4]]+Table_Default__XLS_TAB_27_188736[[#This Row],[Column5]]</f>
        <v>3</v>
      </c>
      <c r="L21" s="342">
        <f>Table_Default__XLS_TAB_27_188736[[#This Row],[TOTAL]]/Table_Default__XLS_TAB_27_188736[[#Totals],[TOTAL]]%</f>
        <v>2.8391167192429023</v>
      </c>
      <c r="M21" s="343">
        <f>Table_Default__XLS_TAB_27_188736[[#This Row],[Column1]]/Table_Default__XLS_TAB_27_188736[[#Totals],[Column1]]%</f>
        <v>1.2605042016806722</v>
      </c>
      <c r="N21" s="578" t="s">
        <v>2</v>
      </c>
      <c r="P21" s="339"/>
    </row>
    <row r="22" spans="1:18" ht="18.75" customHeight="1">
      <c r="A22" s="394" t="s">
        <v>43</v>
      </c>
      <c r="B22" s="570">
        <v>4</v>
      </c>
      <c r="C22" s="318">
        <v>4</v>
      </c>
      <c r="D22" s="318">
        <v>5</v>
      </c>
      <c r="E22" s="318">
        <v>2</v>
      </c>
      <c r="F22" s="318">
        <v>1</v>
      </c>
      <c r="G22" s="318" t="s">
        <v>411</v>
      </c>
      <c r="H22" s="318">
        <v>1</v>
      </c>
      <c r="I22" s="318" t="s">
        <v>411</v>
      </c>
      <c r="J22" s="319">
        <f>Table_Default__XLS_TAB_27_188736[[#This Row],[BAAN_SMALLERQATAR]]+Table_Default__XLS_TAB_27_188736[[#This Row],[RAJEE]]+Table_Default__XLS_TAB_27_188736[[#This Row],[KHULLA]]+Table_Default__XLS_TAB_27_188736[[#This Row],[BAAN_GREATER]]</f>
        <v>11</v>
      </c>
      <c r="K22" s="319">
        <f>Table_Default__XLS_TAB_27_188736[[#This Row],[Column2]]+Table_Default__XLS_TAB_27_188736[[#This Row],[Column3]]+Table_Default__XLS_TAB_27_188736[[#This Row],[Column4]]+Table_Default__XLS_TAB_27_188736[[#This Row],[Column5]]</f>
        <v>6</v>
      </c>
      <c r="L22" s="320">
        <f>Table_Default__XLS_TAB_27_188736[[#This Row],[TOTAL]]/Table_Default__XLS_TAB_27_188736[[#Totals],[TOTAL]]%</f>
        <v>3.4700315457413251</v>
      </c>
      <c r="M22" s="320">
        <f>Table_Default__XLS_TAB_27_188736[[#This Row],[Column1]]/Table_Default__XLS_TAB_27_188736[[#Totals],[Column1]]%</f>
        <v>2.5210084033613445</v>
      </c>
      <c r="N22" s="579" t="s">
        <v>43</v>
      </c>
      <c r="P22" s="339"/>
    </row>
    <row r="23" spans="1:18" ht="18.75" customHeight="1">
      <c r="A23" s="386" t="s">
        <v>11</v>
      </c>
      <c r="B23" s="581">
        <f>SUBTOTAL(109,Table_Default__XLS_TAB_27_188736[BAAN_SMALLERQATAR])</f>
        <v>149</v>
      </c>
      <c r="C23" s="582">
        <f>SUBTOTAL(109,Table_Default__XLS_TAB_27_188736[Column2])</f>
        <v>104</v>
      </c>
      <c r="D23" s="582">
        <f>SUBTOTAL(109,Table_Default__XLS_TAB_27_188736[RAJEE])</f>
        <v>135</v>
      </c>
      <c r="E23" s="582">
        <f>SUBTOTAL(109,Table_Default__XLS_TAB_27_188736[Column3])</f>
        <v>100</v>
      </c>
      <c r="F23" s="582">
        <f>SUBTOTAL(109,Table_Default__XLS_TAB_27_188736[KHULLA])</f>
        <v>20</v>
      </c>
      <c r="G23" s="582">
        <f>SUBTOTAL(109,Table_Default__XLS_TAB_27_188736[Column4])</f>
        <v>24</v>
      </c>
      <c r="H23" s="582">
        <f>SUBTOTAL(109,Table_Default__XLS_TAB_27_188736[BAAN_GREATER])</f>
        <v>13</v>
      </c>
      <c r="I23" s="544">
        <f>SUBTOTAL(109,Table_Default__XLS_TAB_27_188736[Column5])</f>
        <v>10</v>
      </c>
      <c r="J23" s="582">
        <f>SUBTOTAL(109,Table_Default__XLS_TAB_27_188736[TOTAL])</f>
        <v>317</v>
      </c>
      <c r="K23" s="582">
        <f>SUBTOTAL(109,Table_Default__XLS_TAB_27_188736[Column1])</f>
        <v>238</v>
      </c>
      <c r="L23" s="582">
        <f>SUBTOTAL(109,Table_Default__XLS_TAB_27_188736[Column6])</f>
        <v>99.999999999999986</v>
      </c>
      <c r="M23" s="582">
        <f>SUBTOTAL(109,Table_Default__XLS_TAB_27_188736[Column7])</f>
        <v>100</v>
      </c>
      <c r="N23" s="580" t="s">
        <v>12</v>
      </c>
    </row>
    <row r="24" spans="1:18" ht="27" customHeight="1">
      <c r="A24" s="386" t="s">
        <v>44</v>
      </c>
      <c r="B24" s="391">
        <f>Table_Default__XLS_TAB_27_188736[[#Totals],[BAAN_SMALLERQATAR]]/Table_Default__XLS_TAB_27_188736[[#Totals],[TOTAL]]%</f>
        <v>47.003154574132495</v>
      </c>
      <c r="C24" s="391">
        <f>Table_Default__XLS_TAB_27_188736[[#Totals],[Column2]]/Table_Default__XLS_TAB_27_188736[[#Totals],[Column1]]%</f>
        <v>43.69747899159664</v>
      </c>
      <c r="D24" s="391">
        <f>Table_Default__XLS_TAB_27_188736[[#Totals],[RAJEE]]/Table_Default__XLS_TAB_27_188736[[#Totals],[TOTAL]]%</f>
        <v>42.586750788643535</v>
      </c>
      <c r="E24" s="391">
        <f>Table_Default__XLS_TAB_27_188736[[#Totals],[Column3]]/Table_Default__XLS_TAB_27_188736[[#Totals],[Column1]]%</f>
        <v>42.016806722689076</v>
      </c>
      <c r="F24" s="391">
        <f>Table_Default__XLS_TAB_27_188736[[#Totals],[KHULLA]]/Table_Default__XLS_TAB_27_188736[[#Totals],[TOTAL]]%</f>
        <v>6.309148264984227</v>
      </c>
      <c r="G24" s="391">
        <f>Table_Default__XLS_TAB_27_188736[[#Totals],[Column4]]/Table_Default__XLS_TAB_27_188736[[#Totals],[Column1]]%</f>
        <v>10.084033613445378</v>
      </c>
      <c r="H24" s="391">
        <f>Table_Default__XLS_TAB_27_188736[[#Totals],[BAAN_GREATER]]/Table_Default__XLS_TAB_27_188736[[#Totals],[TOTAL]]%</f>
        <v>4.1009463722397479</v>
      </c>
      <c r="I24" s="391">
        <f>Table_Default__XLS_TAB_27_188736[[#Totals],[Column5]]/Table_Default__XLS_TAB_27_188736[[#Totals],[Column1]]%</f>
        <v>4.2016806722689077</v>
      </c>
      <c r="J24" s="391">
        <f>B24+D24+F24+H24</f>
        <v>100</v>
      </c>
      <c r="K24" s="391">
        <f>C24+E24+G24+I24</f>
        <v>100</v>
      </c>
      <c r="L24" s="392"/>
      <c r="M24" s="393"/>
      <c r="N24" s="387" t="s">
        <v>45</v>
      </c>
    </row>
    <row r="25" spans="1:18" ht="21.75">
      <c r="A25" s="721"/>
      <c r="B25" s="721"/>
      <c r="C25" s="721"/>
      <c r="D25" s="721"/>
      <c r="E25" s="721"/>
      <c r="F25" s="721"/>
      <c r="G25" s="721"/>
      <c r="H25" s="721"/>
      <c r="I25" s="721"/>
      <c r="J25" s="721"/>
      <c r="K25" s="721"/>
      <c r="L25" s="721"/>
      <c r="M25" s="721"/>
      <c r="N25" s="721"/>
    </row>
    <row r="26" spans="1:18" ht="23.25">
      <c r="A26" s="676" t="s">
        <v>172</v>
      </c>
      <c r="B26" s="676"/>
      <c r="C26" s="676"/>
      <c r="D26" s="676"/>
      <c r="E26" s="676"/>
      <c r="F26" s="676"/>
      <c r="G26" s="676"/>
      <c r="H26" s="676"/>
      <c r="I26" s="676"/>
      <c r="J26" s="676"/>
      <c r="K26" s="676"/>
      <c r="L26" s="676"/>
      <c r="M26" s="676"/>
      <c r="N26" s="676"/>
    </row>
    <row r="27" spans="1:18" ht="21.75">
      <c r="A27" s="735" t="s">
        <v>436</v>
      </c>
      <c r="B27" s="735"/>
      <c r="C27" s="735"/>
      <c r="D27" s="735"/>
      <c r="E27" s="735"/>
      <c r="F27" s="735"/>
      <c r="G27" s="735"/>
      <c r="H27" s="735"/>
      <c r="I27" s="735"/>
      <c r="J27" s="735"/>
      <c r="K27" s="735"/>
      <c r="L27" s="735"/>
      <c r="M27" s="735"/>
      <c r="N27" s="735"/>
    </row>
    <row r="28" spans="1:18" ht="15">
      <c r="A28" s="657" t="s">
        <v>564</v>
      </c>
      <c r="B28" s="657"/>
      <c r="C28" s="657"/>
      <c r="D28" s="657"/>
      <c r="E28" s="657"/>
      <c r="F28" s="657"/>
      <c r="G28" s="657"/>
      <c r="H28" s="657"/>
      <c r="I28" s="657"/>
      <c r="J28" s="657"/>
      <c r="K28" s="657"/>
      <c r="L28" s="657"/>
      <c r="M28" s="657"/>
      <c r="N28" s="657"/>
    </row>
    <row r="29" spans="1:18" ht="15">
      <c r="A29" s="657" t="s">
        <v>443</v>
      </c>
      <c r="B29" s="657"/>
      <c r="C29" s="657"/>
      <c r="D29" s="657"/>
      <c r="E29" s="657"/>
      <c r="F29" s="657"/>
      <c r="G29" s="657"/>
      <c r="H29" s="657"/>
      <c r="I29" s="657"/>
      <c r="J29" s="657"/>
      <c r="K29" s="657"/>
      <c r="L29" s="657"/>
      <c r="M29" s="657"/>
      <c r="N29" s="657"/>
    </row>
    <row r="30" spans="1:18" ht="17.25" customHeight="1">
      <c r="A30" s="718"/>
      <c r="B30" s="718"/>
      <c r="C30" s="718"/>
      <c r="D30" s="718"/>
      <c r="E30" s="718"/>
      <c r="F30" s="718"/>
      <c r="G30" s="19"/>
      <c r="H30" s="19"/>
      <c r="I30" s="718"/>
      <c r="J30" s="718"/>
      <c r="K30" s="718"/>
      <c r="L30" s="718"/>
      <c r="M30" s="718"/>
      <c r="N30" s="718"/>
    </row>
    <row r="31" spans="1:18" ht="21" customHeight="1">
      <c r="A31" s="718" t="s">
        <v>170</v>
      </c>
      <c r="B31" s="718"/>
      <c r="C31" s="718"/>
      <c r="D31" s="718"/>
      <c r="E31" s="718"/>
      <c r="F31" s="718"/>
      <c r="G31" s="718"/>
      <c r="H31" s="718"/>
      <c r="I31" s="718" t="s">
        <v>171</v>
      </c>
      <c r="J31" s="718"/>
      <c r="K31" s="718"/>
      <c r="L31" s="718"/>
      <c r="M31" s="718"/>
      <c r="N31" s="718"/>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649"/>
      <c r="B51" s="649"/>
      <c r="C51" s="649"/>
      <c r="D51" s="649"/>
      <c r="E51" s="649"/>
      <c r="F51" s="649"/>
      <c r="G51" s="649"/>
      <c r="H51" s="649"/>
      <c r="I51" s="649"/>
      <c r="J51" s="649"/>
      <c r="K51" s="649"/>
      <c r="L51" s="649"/>
      <c r="M51" s="649"/>
      <c r="N51" s="649"/>
    </row>
    <row r="52" spans="1:14">
      <c r="A52" s="649" t="s">
        <v>593</v>
      </c>
      <c r="B52" s="649"/>
      <c r="C52" s="649"/>
      <c r="D52" s="649"/>
      <c r="E52" s="649"/>
      <c r="F52" s="649"/>
      <c r="G52" s="649"/>
      <c r="H52" s="649"/>
      <c r="I52" s="649"/>
      <c r="J52" s="649"/>
      <c r="K52" s="649"/>
      <c r="L52" s="649"/>
      <c r="M52" s="649"/>
      <c r="N52" s="64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sheetData>
  <mergeCells count="30">
    <mergeCell ref="B10:C10"/>
    <mergeCell ref="D10:E10"/>
    <mergeCell ref="F10:G10"/>
    <mergeCell ref="A29:N29"/>
    <mergeCell ref="A31:F31"/>
    <mergeCell ref="I31:N31"/>
    <mergeCell ref="H10:I10"/>
    <mergeCell ref="J10:K10"/>
    <mergeCell ref="A26:N26"/>
    <mergeCell ref="A27:N27"/>
    <mergeCell ref="A28:N28"/>
    <mergeCell ref="A25:N25"/>
    <mergeCell ref="A30:F30"/>
    <mergeCell ref="I30:N30"/>
    <mergeCell ref="A51:N51"/>
    <mergeCell ref="G31:H31"/>
    <mergeCell ref="A52:N52"/>
    <mergeCell ref="A3:N3"/>
    <mergeCell ref="A4:N4"/>
    <mergeCell ref="A5:N5"/>
    <mergeCell ref="A6:N6"/>
    <mergeCell ref="A8:A11"/>
    <mergeCell ref="B8:K8"/>
    <mergeCell ref="L8:M10"/>
    <mergeCell ref="N8:N11"/>
    <mergeCell ref="B9:C9"/>
    <mergeCell ref="D9:E9"/>
    <mergeCell ref="F9:G9"/>
    <mergeCell ref="H9:I9"/>
    <mergeCell ref="J9:K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zoomScaleNormal="100" zoomScaleSheetLayoutView="100" workbookViewId="0">
      <selection activeCell="A6" sqref="A6:E6"/>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09" t="s">
        <v>387</v>
      </c>
      <c r="B3" s="609"/>
      <c r="C3" s="609"/>
      <c r="D3" s="609"/>
      <c r="E3" s="609"/>
      <c r="F3" s="556"/>
      <c r="G3" s="610" t="s">
        <v>388</v>
      </c>
      <c r="H3" s="611"/>
      <c r="I3" s="611"/>
      <c r="J3" s="611"/>
      <c r="K3" s="611"/>
    </row>
    <row r="4" spans="1:12" ht="36.75">
      <c r="A4" s="650" t="s">
        <v>386</v>
      </c>
      <c r="B4" s="651"/>
      <c r="C4" s="651"/>
      <c r="D4" s="651"/>
      <c r="E4" s="651"/>
      <c r="F4" s="556"/>
      <c r="G4" s="652" t="s">
        <v>389</v>
      </c>
      <c r="H4" s="653"/>
      <c r="I4" s="653"/>
      <c r="J4" s="653"/>
      <c r="K4" s="653"/>
    </row>
    <row r="5" spans="1:12" ht="36.75">
      <c r="A5" s="560"/>
      <c r="B5" s="561"/>
      <c r="C5" s="561"/>
      <c r="D5" s="561"/>
      <c r="E5" s="561"/>
      <c r="F5" s="556"/>
      <c r="G5" s="562"/>
      <c r="H5" s="563"/>
      <c r="I5" s="563"/>
      <c r="J5" s="563"/>
      <c r="K5" s="563"/>
    </row>
    <row r="6" spans="1:12" ht="108" customHeight="1">
      <c r="A6" s="612" t="s">
        <v>361</v>
      </c>
      <c r="B6" s="612"/>
      <c r="C6" s="612"/>
      <c r="D6" s="612"/>
      <c r="E6" s="612"/>
      <c r="F6" s="555"/>
      <c r="G6" s="613" t="s">
        <v>243</v>
      </c>
      <c r="H6" s="613"/>
      <c r="I6" s="613"/>
      <c r="J6" s="613"/>
      <c r="K6" s="613"/>
    </row>
    <row r="7" spans="1:12">
      <c r="A7" s="357"/>
      <c r="B7" s="357"/>
      <c r="C7" s="357"/>
      <c r="D7" s="357"/>
      <c r="E7" s="357"/>
      <c r="F7" s="357"/>
      <c r="G7" s="358"/>
      <c r="H7" s="358"/>
      <c r="I7" s="358"/>
      <c r="J7" s="358"/>
      <c r="K7" s="358"/>
    </row>
    <row r="8" spans="1:12" ht="48.75" customHeight="1">
      <c r="A8" s="612" t="s">
        <v>549</v>
      </c>
      <c r="B8" s="612"/>
      <c r="C8" s="612"/>
      <c r="D8" s="612"/>
      <c r="E8" s="612"/>
      <c r="F8" s="555"/>
      <c r="G8" s="613" t="s">
        <v>554</v>
      </c>
      <c r="H8" s="613"/>
      <c r="I8" s="613"/>
      <c r="J8" s="613"/>
      <c r="K8" s="613"/>
    </row>
    <row r="9" spans="1:12">
      <c r="A9" s="19"/>
      <c r="B9" s="19"/>
      <c r="C9" s="19"/>
      <c r="D9" s="19"/>
      <c r="E9" s="19"/>
      <c r="F9" s="19"/>
      <c r="G9" s="359"/>
      <c r="H9" s="359"/>
      <c r="I9" s="359"/>
      <c r="J9" s="359"/>
      <c r="K9" s="359"/>
    </row>
    <row r="10" spans="1:12" ht="18.75">
      <c r="A10" s="607"/>
      <c r="B10" s="607"/>
      <c r="C10" s="607"/>
      <c r="D10" s="607"/>
      <c r="E10" s="607"/>
      <c r="F10" s="555"/>
      <c r="G10" s="614"/>
      <c r="H10" s="614"/>
      <c r="I10" s="614"/>
      <c r="J10" s="614"/>
      <c r="K10" s="614"/>
    </row>
    <row r="11" spans="1:12" ht="18.75">
      <c r="A11" s="607"/>
      <c r="B11" s="607"/>
      <c r="C11" s="607"/>
      <c r="D11" s="607"/>
      <c r="E11" s="607"/>
      <c r="F11" s="555"/>
      <c r="G11" s="614"/>
      <c r="H11" s="614"/>
      <c r="I11" s="614"/>
      <c r="J11" s="614"/>
      <c r="K11" s="614"/>
    </row>
    <row r="12" spans="1:12">
      <c r="A12" s="19"/>
      <c r="B12" s="19"/>
      <c r="C12" s="19"/>
      <c r="D12" s="19"/>
      <c r="E12" s="19"/>
      <c r="F12" s="19"/>
      <c r="G12" s="19"/>
      <c r="H12" s="19"/>
      <c r="I12" s="19"/>
      <c r="J12" s="19"/>
      <c r="K12" s="19"/>
    </row>
    <row r="13" spans="1:12" ht="18">
      <c r="A13" s="361"/>
      <c r="B13" s="19"/>
      <c r="C13" s="362"/>
      <c r="D13" s="19"/>
      <c r="E13" s="19"/>
      <c r="F13" s="19"/>
      <c r="G13" s="19"/>
      <c r="H13" s="19"/>
      <c r="I13" s="19"/>
      <c r="J13" s="19"/>
      <c r="K13" s="19"/>
    </row>
    <row r="14" spans="1:12" ht="18">
      <c r="A14" s="363"/>
      <c r="B14" s="19"/>
      <c r="C14" s="364"/>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3:E3"/>
    <mergeCell ref="G3:K3"/>
    <mergeCell ref="A4:E4"/>
    <mergeCell ref="G4:K4"/>
    <mergeCell ref="G8:K8"/>
    <mergeCell ref="A10:E10"/>
    <mergeCell ref="G10:K10"/>
    <mergeCell ref="A11:E11"/>
    <mergeCell ref="G11:K11"/>
    <mergeCell ref="A6:E6"/>
    <mergeCell ref="G6:K6"/>
    <mergeCell ref="A8:E8"/>
  </mergeCells>
  <printOptions horizontalCentered="1"/>
  <pageMargins left="0" right="0" top="0.47244094488188981" bottom="0" header="0" footer="0"/>
  <pageSetup paperSize="9" scale="95"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3366"/>
  </sheetPr>
  <dimension ref="A1:P52"/>
  <sheetViews>
    <sheetView rightToLeft="1" view="pageBreakPreview" zoomScaleNormal="100" zoomScaleSheetLayoutView="100" workbookViewId="0">
      <selection activeCell="C12" sqref="C12"/>
    </sheetView>
  </sheetViews>
  <sheetFormatPr defaultColWidth="9.140625" defaultRowHeight="12.75"/>
  <cols>
    <col min="1" max="1" width="15.7109375" style="149" customWidth="1"/>
    <col min="2" max="10" width="10.42578125" style="149" customWidth="1"/>
    <col min="11" max="11" width="18.140625" style="149" customWidth="1"/>
    <col min="12" max="12" width="15.140625" style="3" customWidth="1"/>
    <col min="13" max="16" width="6.42578125" style="3" customWidth="1"/>
    <col min="17" max="16384" width="9.140625" style="3"/>
  </cols>
  <sheetData>
    <row r="1" spans="1:16" ht="30.75">
      <c r="A1" s="499" t="s">
        <v>143</v>
      </c>
      <c r="B1" s="500"/>
      <c r="C1" s="500"/>
      <c r="D1" s="500"/>
      <c r="E1" s="500"/>
      <c r="F1" s="500"/>
      <c r="G1" s="500"/>
      <c r="H1" s="500"/>
      <c r="I1" s="500"/>
      <c r="J1" s="500"/>
      <c r="K1" s="501" t="s">
        <v>144</v>
      </c>
    </row>
    <row r="2" spans="1:16" ht="12" customHeight="1">
      <c r="A2" s="153"/>
      <c r="B2" s="154"/>
      <c r="C2" s="154"/>
      <c r="D2" s="154"/>
      <c r="E2" s="154"/>
      <c r="F2" s="154"/>
      <c r="G2" s="154"/>
      <c r="H2" s="3"/>
      <c r="I2" s="154"/>
      <c r="J2" s="3"/>
      <c r="K2" s="154"/>
    </row>
    <row r="3" spans="1:16" s="584" customFormat="1" ht="23.25">
      <c r="A3" s="654" t="s">
        <v>250</v>
      </c>
      <c r="B3" s="654"/>
      <c r="C3" s="654"/>
      <c r="D3" s="654"/>
      <c r="E3" s="654"/>
      <c r="F3" s="654"/>
      <c r="G3" s="654"/>
      <c r="H3" s="654"/>
      <c r="I3" s="654"/>
      <c r="J3" s="654"/>
      <c r="K3" s="654"/>
    </row>
    <row r="4" spans="1:16" s="2" customFormat="1" ht="21.75">
      <c r="A4" s="655" t="s">
        <v>436</v>
      </c>
      <c r="B4" s="655"/>
      <c r="C4" s="655"/>
      <c r="D4" s="655"/>
      <c r="E4" s="655"/>
      <c r="F4" s="655"/>
      <c r="G4" s="655"/>
      <c r="H4" s="655"/>
      <c r="I4" s="655"/>
      <c r="J4" s="655"/>
      <c r="K4" s="655"/>
    </row>
    <row r="5" spans="1:16" s="2" customFormat="1" ht="18">
      <c r="A5" s="656" t="s">
        <v>251</v>
      </c>
      <c r="B5" s="656"/>
      <c r="C5" s="656"/>
      <c r="D5" s="656"/>
      <c r="E5" s="656"/>
      <c r="F5" s="656"/>
      <c r="G5" s="656"/>
      <c r="H5" s="656"/>
      <c r="I5" s="656"/>
      <c r="J5" s="656"/>
      <c r="K5" s="656"/>
    </row>
    <row r="6" spans="1:16" ht="15">
      <c r="A6" s="657" t="s">
        <v>443</v>
      </c>
      <c r="B6" s="657"/>
      <c r="C6" s="657"/>
      <c r="D6" s="657"/>
      <c r="E6" s="657"/>
      <c r="F6" s="657"/>
      <c r="G6" s="657"/>
      <c r="H6" s="657"/>
      <c r="I6" s="657"/>
      <c r="J6" s="657"/>
      <c r="K6" s="657"/>
    </row>
    <row r="7" spans="1:16" s="7" customFormat="1" ht="15.75">
      <c r="A7" s="148" t="s">
        <v>208</v>
      </c>
      <c r="B7" s="148"/>
      <c r="C7" s="148"/>
      <c r="D7" s="148"/>
      <c r="E7" s="148"/>
      <c r="F7" s="148"/>
      <c r="G7" s="148"/>
      <c r="H7" s="148"/>
      <c r="I7" s="148"/>
      <c r="J7" s="148"/>
      <c r="K7" s="8" t="s">
        <v>276</v>
      </c>
      <c r="M7" s="5"/>
      <c r="O7" s="5"/>
      <c r="P7" s="5"/>
    </row>
    <row r="8" spans="1:16" ht="33.75" customHeight="1">
      <c r="A8" s="689" t="s">
        <v>253</v>
      </c>
      <c r="B8" s="660" t="s">
        <v>254</v>
      </c>
      <c r="C8" s="660"/>
      <c r="D8" s="660"/>
      <c r="E8" s="660" t="s">
        <v>257</v>
      </c>
      <c r="F8" s="660"/>
      <c r="G8" s="660"/>
      <c r="H8" s="660" t="s">
        <v>258</v>
      </c>
      <c r="I8" s="660"/>
      <c r="J8" s="660"/>
      <c r="K8" s="664" t="s">
        <v>252</v>
      </c>
    </row>
    <row r="9" spans="1:16" s="9" customFormat="1" ht="33.75" customHeight="1">
      <c r="A9" s="690"/>
      <c r="B9" s="118" t="s">
        <v>255</v>
      </c>
      <c r="C9" s="118" t="s">
        <v>256</v>
      </c>
      <c r="D9" s="118" t="s">
        <v>133</v>
      </c>
      <c r="E9" s="118" t="s">
        <v>255</v>
      </c>
      <c r="F9" s="118" t="s">
        <v>256</v>
      </c>
      <c r="G9" s="118" t="s">
        <v>133</v>
      </c>
      <c r="H9" s="118" t="s">
        <v>255</v>
      </c>
      <c r="I9" s="118" t="s">
        <v>256</v>
      </c>
      <c r="J9" s="118" t="s">
        <v>133</v>
      </c>
      <c r="K9" s="665"/>
      <c r="M9" s="118" t="s">
        <v>255</v>
      </c>
      <c r="N9" s="118" t="s">
        <v>256</v>
      </c>
    </row>
    <row r="10" spans="1:16" s="10" customFormat="1" ht="27" customHeight="1" thickBot="1">
      <c r="A10" s="203" t="s">
        <v>56</v>
      </c>
      <c r="B10" s="594">
        <v>209</v>
      </c>
      <c r="C10" s="594">
        <v>213</v>
      </c>
      <c r="D10" s="595">
        <f>B10+C10</f>
        <v>422</v>
      </c>
      <c r="E10" s="98">
        <v>1158</v>
      </c>
      <c r="F10" s="98">
        <v>1087</v>
      </c>
      <c r="G10" s="595">
        <f t="shared" ref="G10:G18" si="0">E10+F10</f>
        <v>2245</v>
      </c>
      <c r="H10" s="595">
        <f t="shared" ref="H10:I18" si="1">B10+E10</f>
        <v>1367</v>
      </c>
      <c r="I10" s="595">
        <f t="shared" si="1"/>
        <v>1300</v>
      </c>
      <c r="J10" s="595">
        <f t="shared" ref="J10:J18" si="2">I10+H10</f>
        <v>2667</v>
      </c>
      <c r="K10" s="207" t="s">
        <v>57</v>
      </c>
      <c r="L10" s="79" t="s">
        <v>265</v>
      </c>
      <c r="M10" s="97">
        <f>H10</f>
        <v>1367</v>
      </c>
      <c r="N10" s="97">
        <f>I10</f>
        <v>1300</v>
      </c>
    </row>
    <row r="11" spans="1:16" s="10" customFormat="1" ht="27" customHeight="1" thickTop="1" thickBot="1">
      <c r="A11" s="208" t="s">
        <v>58</v>
      </c>
      <c r="B11" s="596">
        <v>304</v>
      </c>
      <c r="C11" s="596">
        <v>299</v>
      </c>
      <c r="D11" s="597">
        <f t="shared" ref="D11:D18" si="3">B11+C11</f>
        <v>603</v>
      </c>
      <c r="E11" s="43">
        <v>532</v>
      </c>
      <c r="F11" s="43">
        <v>497</v>
      </c>
      <c r="G11" s="597">
        <f t="shared" si="0"/>
        <v>1029</v>
      </c>
      <c r="H11" s="597">
        <f t="shared" si="1"/>
        <v>836</v>
      </c>
      <c r="I11" s="597">
        <f t="shared" si="1"/>
        <v>796</v>
      </c>
      <c r="J11" s="597">
        <f t="shared" si="2"/>
        <v>1632</v>
      </c>
      <c r="K11" s="212" t="s">
        <v>59</v>
      </c>
      <c r="L11" s="79" t="s">
        <v>266</v>
      </c>
      <c r="M11" s="97">
        <f>H11</f>
        <v>836</v>
      </c>
      <c r="N11" s="97">
        <f t="shared" ref="M11:N18" si="4">I11</f>
        <v>796</v>
      </c>
    </row>
    <row r="12" spans="1:16" s="10" customFormat="1" ht="27" customHeight="1" thickTop="1" thickBot="1">
      <c r="A12" s="203" t="s">
        <v>60</v>
      </c>
      <c r="B12" s="598">
        <v>18</v>
      </c>
      <c r="C12" s="598">
        <v>19</v>
      </c>
      <c r="D12" s="595">
        <f t="shared" si="3"/>
        <v>37</v>
      </c>
      <c r="E12" s="44">
        <v>98</v>
      </c>
      <c r="F12" s="44">
        <v>89</v>
      </c>
      <c r="G12" s="595">
        <f t="shared" si="0"/>
        <v>187</v>
      </c>
      <c r="H12" s="595">
        <f t="shared" si="1"/>
        <v>116</v>
      </c>
      <c r="I12" s="595">
        <f t="shared" si="1"/>
        <v>108</v>
      </c>
      <c r="J12" s="595">
        <f t="shared" si="2"/>
        <v>224</v>
      </c>
      <c r="K12" s="207" t="s">
        <v>61</v>
      </c>
      <c r="L12" s="79" t="s">
        <v>267</v>
      </c>
      <c r="M12" s="97">
        <f t="shared" si="4"/>
        <v>116</v>
      </c>
      <c r="N12" s="97">
        <f t="shared" si="4"/>
        <v>108</v>
      </c>
    </row>
    <row r="13" spans="1:16" s="10" customFormat="1" ht="27" customHeight="1" thickTop="1" thickBot="1">
      <c r="A13" s="208" t="s">
        <v>91</v>
      </c>
      <c r="B13" s="596">
        <v>55</v>
      </c>
      <c r="C13" s="596">
        <v>56</v>
      </c>
      <c r="D13" s="597">
        <f t="shared" si="3"/>
        <v>111</v>
      </c>
      <c r="E13" s="43">
        <v>92</v>
      </c>
      <c r="F13" s="43">
        <v>84</v>
      </c>
      <c r="G13" s="597">
        <f t="shared" si="0"/>
        <v>176</v>
      </c>
      <c r="H13" s="597">
        <f t="shared" si="1"/>
        <v>147</v>
      </c>
      <c r="I13" s="597">
        <f t="shared" si="1"/>
        <v>140</v>
      </c>
      <c r="J13" s="597">
        <f t="shared" si="2"/>
        <v>287</v>
      </c>
      <c r="K13" s="212" t="s">
        <v>62</v>
      </c>
      <c r="L13" s="79" t="s">
        <v>268</v>
      </c>
      <c r="M13" s="97">
        <f t="shared" si="4"/>
        <v>147</v>
      </c>
      <c r="N13" s="97">
        <f t="shared" si="4"/>
        <v>140</v>
      </c>
    </row>
    <row r="14" spans="1:16" s="10" customFormat="1" ht="27" customHeight="1" thickTop="1" thickBot="1">
      <c r="A14" s="203" t="s">
        <v>63</v>
      </c>
      <c r="B14" s="598">
        <v>26</v>
      </c>
      <c r="C14" s="598">
        <v>24</v>
      </c>
      <c r="D14" s="595">
        <f t="shared" si="3"/>
        <v>50</v>
      </c>
      <c r="E14" s="44">
        <v>95</v>
      </c>
      <c r="F14" s="44">
        <v>82</v>
      </c>
      <c r="G14" s="595">
        <f t="shared" si="0"/>
        <v>177</v>
      </c>
      <c r="H14" s="595">
        <f t="shared" si="1"/>
        <v>121</v>
      </c>
      <c r="I14" s="595">
        <f t="shared" si="1"/>
        <v>106</v>
      </c>
      <c r="J14" s="595">
        <f t="shared" si="2"/>
        <v>227</v>
      </c>
      <c r="K14" s="207" t="s">
        <v>64</v>
      </c>
      <c r="L14" s="79" t="s">
        <v>269</v>
      </c>
      <c r="M14" s="97">
        <f t="shared" si="4"/>
        <v>121</v>
      </c>
      <c r="N14" s="97">
        <f t="shared" si="4"/>
        <v>106</v>
      </c>
    </row>
    <row r="15" spans="1:16" s="10" customFormat="1" ht="27" customHeight="1" thickTop="1" thickBot="1">
      <c r="A15" s="208" t="s">
        <v>65</v>
      </c>
      <c r="B15" s="596">
        <v>6</v>
      </c>
      <c r="C15" s="596">
        <v>7</v>
      </c>
      <c r="D15" s="597">
        <f t="shared" si="3"/>
        <v>13</v>
      </c>
      <c r="E15" s="43">
        <v>8</v>
      </c>
      <c r="F15" s="43">
        <v>6</v>
      </c>
      <c r="G15" s="597">
        <f t="shared" si="0"/>
        <v>14</v>
      </c>
      <c r="H15" s="597">
        <f t="shared" si="1"/>
        <v>14</v>
      </c>
      <c r="I15" s="597">
        <f t="shared" si="1"/>
        <v>13</v>
      </c>
      <c r="J15" s="597">
        <f t="shared" si="2"/>
        <v>27</v>
      </c>
      <c r="K15" s="212" t="s">
        <v>66</v>
      </c>
      <c r="L15" s="79" t="s">
        <v>270</v>
      </c>
      <c r="M15" s="97">
        <f t="shared" si="4"/>
        <v>14</v>
      </c>
      <c r="N15" s="97">
        <f>I15</f>
        <v>13</v>
      </c>
    </row>
    <row r="16" spans="1:16" s="10" customFormat="1" ht="27" customHeight="1" thickTop="1" thickBot="1">
      <c r="A16" s="203" t="s">
        <v>67</v>
      </c>
      <c r="B16" s="598">
        <v>40</v>
      </c>
      <c r="C16" s="598">
        <v>34</v>
      </c>
      <c r="D16" s="595">
        <f t="shared" si="3"/>
        <v>74</v>
      </c>
      <c r="E16" s="99">
        <v>31</v>
      </c>
      <c r="F16" s="99">
        <v>29</v>
      </c>
      <c r="G16" s="595">
        <f t="shared" si="0"/>
        <v>60</v>
      </c>
      <c r="H16" s="595">
        <f t="shared" si="1"/>
        <v>71</v>
      </c>
      <c r="I16" s="595">
        <f t="shared" si="1"/>
        <v>63</v>
      </c>
      <c r="J16" s="595">
        <f t="shared" si="2"/>
        <v>134</v>
      </c>
      <c r="K16" s="207" t="s">
        <v>68</v>
      </c>
      <c r="L16" s="79" t="s">
        <v>271</v>
      </c>
      <c r="M16" s="97">
        <f t="shared" si="4"/>
        <v>71</v>
      </c>
      <c r="N16" s="97">
        <f>I16</f>
        <v>63</v>
      </c>
    </row>
    <row r="17" spans="1:14" s="10" customFormat="1" ht="27" customHeight="1" thickTop="1" thickBot="1">
      <c r="A17" s="208" t="s">
        <v>69</v>
      </c>
      <c r="B17" s="596">
        <v>33</v>
      </c>
      <c r="C17" s="596">
        <v>32</v>
      </c>
      <c r="D17" s="597">
        <f t="shared" si="3"/>
        <v>65</v>
      </c>
      <c r="E17" s="43">
        <v>85</v>
      </c>
      <c r="F17" s="43">
        <v>62</v>
      </c>
      <c r="G17" s="597">
        <f t="shared" si="0"/>
        <v>147</v>
      </c>
      <c r="H17" s="597">
        <f t="shared" si="1"/>
        <v>118</v>
      </c>
      <c r="I17" s="597">
        <f t="shared" si="1"/>
        <v>94</v>
      </c>
      <c r="J17" s="597">
        <f t="shared" si="2"/>
        <v>212</v>
      </c>
      <c r="K17" s="212" t="s">
        <v>157</v>
      </c>
      <c r="L17" s="79" t="s">
        <v>272</v>
      </c>
      <c r="M17" s="97">
        <f t="shared" si="4"/>
        <v>118</v>
      </c>
      <c r="N17" s="97">
        <f>I17</f>
        <v>94</v>
      </c>
    </row>
    <row r="18" spans="1:14" s="10" customFormat="1" ht="27" customHeight="1" thickTop="1">
      <c r="A18" s="253" t="s">
        <v>70</v>
      </c>
      <c r="B18" s="599">
        <v>0</v>
      </c>
      <c r="C18" s="599">
        <v>2</v>
      </c>
      <c r="D18" s="600">
        <f t="shared" si="3"/>
        <v>2</v>
      </c>
      <c r="E18" s="601">
        <v>0</v>
      </c>
      <c r="F18" s="601">
        <v>0</v>
      </c>
      <c r="G18" s="600">
        <f t="shared" si="0"/>
        <v>0</v>
      </c>
      <c r="H18" s="600">
        <f t="shared" si="1"/>
        <v>0</v>
      </c>
      <c r="I18" s="600">
        <f t="shared" si="1"/>
        <v>2</v>
      </c>
      <c r="J18" s="600">
        <f t="shared" si="2"/>
        <v>2</v>
      </c>
      <c r="K18" s="255" t="s">
        <v>287</v>
      </c>
      <c r="L18" s="79" t="s">
        <v>301</v>
      </c>
      <c r="M18" s="97">
        <f t="shared" si="4"/>
        <v>0</v>
      </c>
      <c r="N18" s="97">
        <f>I18</f>
        <v>2</v>
      </c>
    </row>
    <row r="19" spans="1:14" s="10" customFormat="1" ht="27" customHeight="1">
      <c r="A19" s="256" t="s">
        <v>11</v>
      </c>
      <c r="B19" s="321">
        <f>SUM(B10:B18)</f>
        <v>691</v>
      </c>
      <c r="C19" s="321">
        <f>SUM(C10:C18)</f>
        <v>686</v>
      </c>
      <c r="D19" s="321">
        <f>SUM(D10:D18)</f>
        <v>1377</v>
      </c>
      <c r="E19" s="321">
        <f>SUM(E10:E18)</f>
        <v>2099</v>
      </c>
      <c r="F19" s="321">
        <f>SUM(F10:F18)</f>
        <v>1936</v>
      </c>
      <c r="G19" s="321">
        <f t="shared" ref="G19" si="5">SUM(G10:G18)</f>
        <v>4035</v>
      </c>
      <c r="H19" s="321">
        <f>SUM(H10:H18)</f>
        <v>2790</v>
      </c>
      <c r="I19" s="321">
        <f>SUM(I10:I18)</f>
        <v>2622</v>
      </c>
      <c r="J19" s="321">
        <f>SUM(J10:J18)</f>
        <v>5412</v>
      </c>
      <c r="K19" s="258" t="s">
        <v>12</v>
      </c>
      <c r="M19" s="10">
        <f>SUM(M10:M18)</f>
        <v>2790</v>
      </c>
      <c r="N19" s="10">
        <f>SUM(N10:N18)</f>
        <v>2622</v>
      </c>
    </row>
    <row r="20" spans="1:14" s="1" customFormat="1" ht="21.75">
      <c r="A20" s="593"/>
      <c r="B20" s="593"/>
      <c r="C20" s="593"/>
      <c r="D20" s="593"/>
      <c r="E20" s="593"/>
      <c r="F20" s="593"/>
      <c r="G20" s="593"/>
      <c r="H20" s="593"/>
      <c r="I20" s="593"/>
      <c r="J20" s="593"/>
      <c r="K20" s="593"/>
      <c r="L20" s="593"/>
      <c r="M20" s="593"/>
      <c r="N20" s="593"/>
    </row>
    <row r="21" spans="1:14" s="1" customFormat="1" ht="23.25">
      <c r="A21" s="676" t="s">
        <v>626</v>
      </c>
      <c r="B21" s="676"/>
      <c r="C21" s="676"/>
      <c r="D21" s="676"/>
      <c r="E21" s="676"/>
      <c r="F21" s="676"/>
      <c r="G21" s="676"/>
      <c r="H21" s="676"/>
      <c r="I21" s="676"/>
      <c r="J21" s="676"/>
      <c r="K21" s="676"/>
      <c r="L21" s="590"/>
      <c r="M21" s="590"/>
      <c r="N21" s="590"/>
    </row>
    <row r="22" spans="1:14" s="1" customFormat="1" ht="21.75">
      <c r="A22" s="735" t="s">
        <v>436</v>
      </c>
      <c r="B22" s="735"/>
      <c r="C22" s="735"/>
      <c r="D22" s="735"/>
      <c r="E22" s="735"/>
      <c r="F22" s="735"/>
      <c r="G22" s="735"/>
      <c r="H22" s="735"/>
      <c r="I22" s="735"/>
      <c r="J22" s="735"/>
      <c r="K22" s="735"/>
      <c r="L22" s="591"/>
      <c r="M22" s="591"/>
      <c r="N22" s="591"/>
    </row>
    <row r="23" spans="1:14" s="1" customFormat="1" ht="15">
      <c r="A23" s="657" t="s">
        <v>627</v>
      </c>
      <c r="B23" s="657"/>
      <c r="C23" s="657"/>
      <c r="D23" s="657"/>
      <c r="E23" s="657"/>
      <c r="F23" s="657"/>
      <c r="G23" s="657"/>
      <c r="H23" s="657"/>
      <c r="I23" s="657"/>
      <c r="J23" s="657"/>
      <c r="K23" s="657"/>
      <c r="L23" s="592"/>
      <c r="M23" s="592"/>
      <c r="N23" s="592"/>
    </row>
    <row r="24" spans="1:14" s="1" customFormat="1" ht="15">
      <c r="A24" s="657" t="s">
        <v>443</v>
      </c>
      <c r="B24" s="657"/>
      <c r="C24" s="657"/>
      <c r="D24" s="657"/>
      <c r="E24" s="657"/>
      <c r="F24" s="657"/>
      <c r="G24" s="657"/>
      <c r="H24" s="657"/>
      <c r="I24" s="657"/>
      <c r="J24" s="657"/>
      <c r="K24" s="657"/>
      <c r="L24" s="592"/>
      <c r="M24" s="592"/>
      <c r="N24" s="592"/>
    </row>
    <row r="25" spans="1:14">
      <c r="A25" s="153"/>
      <c r="B25" s="153"/>
      <c r="C25" s="153"/>
      <c r="D25" s="153"/>
      <c r="E25" s="153"/>
      <c r="F25" s="153"/>
      <c r="G25" s="153"/>
      <c r="H25" s="153"/>
      <c r="I25" s="153"/>
      <c r="J25" s="153"/>
      <c r="K25" s="153"/>
    </row>
    <row r="26" spans="1:14" ht="18.75" customHeight="1">
      <c r="A26" s="153"/>
      <c r="B26" s="153"/>
      <c r="C26" s="153"/>
      <c r="D26" s="153"/>
      <c r="E26" s="153"/>
      <c r="F26" s="153"/>
      <c r="G26" s="153"/>
      <c r="H26" s="153"/>
      <c r="I26" s="153"/>
      <c r="J26" s="153"/>
      <c r="K26" s="153"/>
    </row>
    <row r="27" spans="1:14" ht="18.75" customHeight="1">
      <c r="A27" s="153"/>
      <c r="B27" s="153"/>
      <c r="C27" s="153"/>
      <c r="D27" s="153"/>
      <c r="E27" s="153"/>
      <c r="F27" s="153"/>
      <c r="G27" s="153"/>
      <c r="H27" s="153"/>
      <c r="I27" s="153"/>
      <c r="J27" s="153"/>
      <c r="K27" s="153"/>
    </row>
    <row r="28" spans="1:14" ht="18.75" customHeight="1">
      <c r="A28" s="153"/>
      <c r="B28" s="153"/>
      <c r="C28" s="153"/>
      <c r="D28" s="153"/>
      <c r="E28" s="153"/>
      <c r="F28" s="153"/>
      <c r="G28" s="153"/>
      <c r="H28" s="153"/>
      <c r="I28" s="153"/>
      <c r="J28" s="153"/>
      <c r="K28" s="153"/>
    </row>
    <row r="29" spans="1:14" ht="18.75" customHeight="1">
      <c r="A29" s="153"/>
      <c r="B29" s="153"/>
      <c r="C29" s="153"/>
      <c r="D29" s="153"/>
      <c r="E29" s="153"/>
      <c r="F29" s="153"/>
      <c r="G29" s="153"/>
      <c r="H29" s="153"/>
      <c r="I29" s="153"/>
      <c r="J29" s="153"/>
      <c r="K29" s="153"/>
    </row>
    <row r="30" spans="1:14" ht="18.75" customHeight="1">
      <c r="A30" s="153"/>
      <c r="B30" s="153"/>
      <c r="C30" s="153"/>
      <c r="D30" s="153"/>
      <c r="E30" s="153"/>
      <c r="F30" s="153"/>
      <c r="G30" s="153"/>
      <c r="H30" s="153"/>
      <c r="I30" s="153"/>
      <c r="J30" s="153"/>
      <c r="K30" s="153"/>
    </row>
    <row r="31" spans="1:14" ht="18.75" customHeight="1">
      <c r="A31" s="153"/>
      <c r="B31" s="153"/>
      <c r="C31" s="153"/>
      <c r="D31" s="153"/>
      <c r="E31" s="153"/>
      <c r="F31" s="153"/>
      <c r="G31" s="153"/>
      <c r="H31" s="153"/>
      <c r="I31" s="153"/>
      <c r="J31" s="153"/>
      <c r="K31" s="153"/>
    </row>
    <row r="32" spans="1:14" ht="18.75" customHeight="1">
      <c r="A32" s="153"/>
      <c r="B32" s="153"/>
      <c r="C32" s="153"/>
      <c r="D32" s="153"/>
      <c r="E32" s="153"/>
      <c r="F32" s="153"/>
      <c r="G32" s="153"/>
      <c r="H32" s="153"/>
      <c r="I32" s="153"/>
      <c r="J32" s="153"/>
      <c r="K32" s="153"/>
    </row>
    <row r="33" spans="1:11" ht="18.75" customHeight="1">
      <c r="A33" s="153"/>
      <c r="B33" s="153"/>
      <c r="C33" s="153"/>
      <c r="D33" s="153"/>
      <c r="E33" s="153"/>
      <c r="F33" s="153"/>
      <c r="G33" s="153"/>
      <c r="H33" s="153"/>
      <c r="I33" s="153"/>
      <c r="J33" s="153"/>
      <c r="K33" s="153"/>
    </row>
    <row r="34" spans="1:11" ht="18.75" customHeight="1">
      <c r="A34" s="153"/>
      <c r="B34" s="153"/>
      <c r="C34" s="153"/>
      <c r="D34" s="153"/>
      <c r="E34" s="153"/>
      <c r="F34" s="153"/>
      <c r="G34" s="153"/>
      <c r="H34" s="153"/>
      <c r="I34" s="153"/>
      <c r="J34" s="153"/>
      <c r="K34" s="153"/>
    </row>
    <row r="35" spans="1:11" ht="18.75" customHeight="1">
      <c r="A35" s="153"/>
      <c r="B35" s="153"/>
      <c r="C35" s="153"/>
      <c r="D35" s="153"/>
      <c r="E35" s="153"/>
      <c r="F35" s="153"/>
      <c r="G35" s="153"/>
      <c r="H35" s="153"/>
      <c r="I35" s="153"/>
      <c r="J35" s="153"/>
      <c r="K35" s="153"/>
    </row>
    <row r="36" spans="1:11" ht="18.75" customHeight="1">
      <c r="A36" s="153"/>
      <c r="B36" s="153"/>
      <c r="C36" s="153"/>
      <c r="D36" s="153"/>
      <c r="E36" s="153"/>
      <c r="F36" s="153"/>
      <c r="G36" s="153"/>
      <c r="H36" s="153"/>
      <c r="I36" s="153"/>
      <c r="J36" s="153"/>
      <c r="K36" s="153"/>
    </row>
    <row r="37" spans="1:11" ht="18.75" customHeight="1">
      <c r="A37" s="153"/>
      <c r="B37" s="153"/>
      <c r="C37" s="153"/>
      <c r="D37" s="153"/>
      <c r="E37" s="153"/>
      <c r="F37" s="153"/>
      <c r="G37" s="153"/>
      <c r="H37" s="153"/>
      <c r="I37" s="153"/>
      <c r="J37" s="153"/>
      <c r="K37" s="153"/>
    </row>
    <row r="38" spans="1:11" ht="18.75" customHeight="1">
      <c r="A38" s="153"/>
      <c r="B38" s="153"/>
      <c r="C38" s="153"/>
      <c r="D38" s="153"/>
      <c r="E38" s="153"/>
      <c r="F38" s="153"/>
      <c r="G38" s="153"/>
      <c r="H38" s="153"/>
      <c r="I38" s="153"/>
      <c r="J38" s="153"/>
      <c r="K38" s="153"/>
    </row>
    <row r="39" spans="1:11" ht="18.75" customHeight="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4">
      <c r="A49" s="153"/>
      <c r="B49" s="153"/>
      <c r="C49" s="153"/>
      <c r="D49" s="153"/>
      <c r="E49" s="153"/>
      <c r="F49" s="153"/>
      <c r="G49" s="153"/>
      <c r="H49" s="153"/>
      <c r="I49" s="153"/>
      <c r="J49" s="153"/>
      <c r="K49" s="153"/>
    </row>
    <row r="50" spans="1:14">
      <c r="A50" s="153"/>
      <c r="B50" s="153"/>
      <c r="C50" s="153"/>
      <c r="D50" s="153"/>
      <c r="E50" s="153"/>
      <c r="F50" s="153"/>
      <c r="G50" s="153"/>
      <c r="H50" s="153"/>
      <c r="I50" s="153"/>
      <c r="J50" s="153"/>
      <c r="K50" s="153"/>
    </row>
    <row r="51" spans="1:14" ht="16.5" customHeight="1">
      <c r="A51" s="649" t="s">
        <v>594</v>
      </c>
      <c r="B51" s="649"/>
      <c r="C51" s="649"/>
      <c r="D51" s="649"/>
      <c r="E51" s="649"/>
      <c r="F51" s="649"/>
      <c r="G51" s="649"/>
      <c r="H51" s="649"/>
      <c r="I51" s="649"/>
      <c r="J51" s="649"/>
      <c r="K51" s="649"/>
      <c r="L51" s="59"/>
      <c r="M51" s="59"/>
      <c r="N51" s="59"/>
    </row>
    <row r="52" spans="1:14">
      <c r="A52" s="153"/>
      <c r="B52" s="153"/>
      <c r="C52" s="153"/>
      <c r="D52" s="153"/>
      <c r="E52" s="153"/>
      <c r="F52" s="153"/>
      <c r="G52" s="153"/>
      <c r="H52" s="153"/>
      <c r="I52" s="153"/>
      <c r="J52" s="153"/>
      <c r="K52" s="153"/>
    </row>
  </sheetData>
  <mergeCells count="14">
    <mergeCell ref="A3:K3"/>
    <mergeCell ref="A4:K4"/>
    <mergeCell ref="A5:K5"/>
    <mergeCell ref="A6:K6"/>
    <mergeCell ref="A8:A9"/>
    <mergeCell ref="B8:D8"/>
    <mergeCell ref="E8:G8"/>
    <mergeCell ref="H8:J8"/>
    <mergeCell ref="K8:K9"/>
    <mergeCell ref="A51:K51"/>
    <mergeCell ref="A21:K21"/>
    <mergeCell ref="A22:K22"/>
    <mergeCell ref="A23:K23"/>
    <mergeCell ref="A24:K24"/>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45"/>
  <sheetViews>
    <sheetView rightToLeft="1" view="pageBreakPreview" zoomScaleNormal="100" zoomScaleSheetLayoutView="100" workbookViewId="0">
      <selection activeCell="A17" sqref="A17:XFD21"/>
    </sheetView>
  </sheetViews>
  <sheetFormatPr defaultColWidth="9.140625" defaultRowHeight="12.75"/>
  <cols>
    <col min="1" max="1" width="19.28515625" style="149" customWidth="1"/>
    <col min="2" max="13" width="8.5703125" style="149" customWidth="1"/>
    <col min="14" max="14" width="20.7109375" style="149" customWidth="1"/>
    <col min="15" max="15" width="15.140625" style="3" customWidth="1"/>
    <col min="16" max="19" width="6.42578125" style="3" customWidth="1"/>
    <col min="20" max="16384" width="9.140625" style="3"/>
  </cols>
  <sheetData>
    <row r="1" spans="1:19" ht="30.75">
      <c r="A1" s="499" t="s">
        <v>143</v>
      </c>
      <c r="B1" s="499"/>
      <c r="C1" s="499"/>
      <c r="D1" s="499"/>
      <c r="E1" s="499"/>
      <c r="F1" s="500"/>
      <c r="G1" s="500"/>
      <c r="H1" s="500"/>
      <c r="I1" s="500"/>
      <c r="J1" s="500"/>
      <c r="K1" s="500"/>
      <c r="L1" s="500"/>
      <c r="M1" s="500"/>
      <c r="N1" s="501" t="s">
        <v>144</v>
      </c>
    </row>
    <row r="2" spans="1:19" ht="12" customHeight="1">
      <c r="A2" s="153"/>
      <c r="B2" s="153"/>
      <c r="C2" s="153"/>
      <c r="D2" s="153"/>
      <c r="E2" s="153"/>
      <c r="F2" s="154"/>
      <c r="G2" s="154"/>
      <c r="H2" s="154"/>
      <c r="I2" s="154"/>
      <c r="J2" s="154"/>
      <c r="K2" s="154"/>
      <c r="L2" s="154"/>
      <c r="M2" s="154"/>
      <c r="N2" s="154"/>
      <c r="O2" s="154"/>
    </row>
    <row r="3" spans="1:19" s="584" customFormat="1" ht="23.25">
      <c r="A3" s="654" t="s">
        <v>244</v>
      </c>
      <c r="B3" s="654"/>
      <c r="C3" s="654"/>
      <c r="D3" s="654"/>
      <c r="E3" s="654"/>
      <c r="F3" s="654"/>
      <c r="G3" s="654"/>
      <c r="H3" s="654"/>
      <c r="I3" s="654"/>
      <c r="J3" s="654"/>
      <c r="K3" s="654"/>
      <c r="L3" s="654"/>
      <c r="M3" s="654"/>
      <c r="N3" s="654"/>
    </row>
    <row r="4" spans="1:19" s="2" customFormat="1" ht="21.75">
      <c r="A4" s="655" t="s">
        <v>453</v>
      </c>
      <c r="B4" s="655"/>
      <c r="C4" s="655"/>
      <c r="D4" s="655"/>
      <c r="E4" s="655"/>
      <c r="F4" s="655"/>
      <c r="G4" s="655"/>
      <c r="H4" s="655"/>
      <c r="I4" s="655"/>
      <c r="J4" s="655"/>
      <c r="K4" s="655"/>
      <c r="L4" s="655"/>
      <c r="M4" s="655"/>
      <c r="N4" s="655"/>
    </row>
    <row r="5" spans="1:19" s="2" customFormat="1" ht="18">
      <c r="A5" s="656" t="s">
        <v>339</v>
      </c>
      <c r="B5" s="656"/>
      <c r="C5" s="656"/>
      <c r="D5" s="656"/>
      <c r="E5" s="656"/>
      <c r="F5" s="656"/>
      <c r="G5" s="656"/>
      <c r="H5" s="656"/>
      <c r="I5" s="656"/>
      <c r="J5" s="656"/>
      <c r="K5" s="656"/>
      <c r="L5" s="656"/>
      <c r="M5" s="656"/>
      <c r="N5" s="656"/>
    </row>
    <row r="6" spans="1:19" ht="15">
      <c r="A6" s="657" t="s">
        <v>454</v>
      </c>
      <c r="B6" s="657"/>
      <c r="C6" s="657"/>
      <c r="D6" s="657"/>
      <c r="E6" s="657"/>
      <c r="F6" s="657"/>
      <c r="G6" s="657"/>
      <c r="H6" s="657"/>
      <c r="I6" s="657"/>
      <c r="J6" s="657"/>
      <c r="K6" s="657"/>
      <c r="L6" s="657"/>
      <c r="M6" s="657"/>
      <c r="N6" s="657"/>
    </row>
    <row r="7" spans="1:19" s="7" customFormat="1" ht="15.75">
      <c r="A7" s="148" t="s">
        <v>347</v>
      </c>
      <c r="B7" s="148"/>
      <c r="C7" s="148"/>
      <c r="D7" s="148"/>
      <c r="E7" s="148"/>
      <c r="F7" s="148"/>
      <c r="G7" s="148"/>
      <c r="H7" s="148"/>
      <c r="I7" s="148"/>
      <c r="J7" s="148"/>
      <c r="K7" s="148"/>
      <c r="L7" s="148"/>
      <c r="M7" s="148"/>
      <c r="N7" s="8" t="s">
        <v>346</v>
      </c>
      <c r="P7" s="5"/>
      <c r="R7" s="5"/>
      <c r="S7" s="5"/>
    </row>
    <row r="8" spans="1:19" ht="42.75" customHeight="1">
      <c r="A8" s="736" t="s">
        <v>156</v>
      </c>
      <c r="B8" s="660" t="s">
        <v>455</v>
      </c>
      <c r="C8" s="660"/>
      <c r="D8" s="660"/>
      <c r="E8" s="660"/>
      <c r="F8" s="660" t="s">
        <v>427</v>
      </c>
      <c r="G8" s="660"/>
      <c r="H8" s="660"/>
      <c r="I8" s="660"/>
      <c r="J8" s="660" t="s">
        <v>456</v>
      </c>
      <c r="K8" s="660"/>
      <c r="L8" s="660"/>
      <c r="M8" s="660"/>
      <c r="N8" s="738" t="s">
        <v>155</v>
      </c>
    </row>
    <row r="9" spans="1:19" s="9" customFormat="1" ht="41.25" customHeight="1">
      <c r="A9" s="737"/>
      <c r="B9" s="150" t="s">
        <v>162</v>
      </c>
      <c r="C9" s="150" t="s">
        <v>161</v>
      </c>
      <c r="D9" s="151" t="s">
        <v>160</v>
      </c>
      <c r="E9" s="151" t="s">
        <v>425</v>
      </c>
      <c r="F9" s="150" t="s">
        <v>162</v>
      </c>
      <c r="G9" s="150" t="s">
        <v>161</v>
      </c>
      <c r="H9" s="151" t="s">
        <v>160</v>
      </c>
      <c r="I9" s="151" t="s">
        <v>425</v>
      </c>
      <c r="J9" s="150" t="s">
        <v>162</v>
      </c>
      <c r="K9" s="150" t="s">
        <v>161</v>
      </c>
      <c r="L9" s="151" t="s">
        <v>160</v>
      </c>
      <c r="M9" s="151" t="s">
        <v>425</v>
      </c>
      <c r="N9" s="739"/>
    </row>
    <row r="10" spans="1:19" s="10" customFormat="1" ht="33" customHeight="1" thickBot="1">
      <c r="A10" s="183" t="s">
        <v>14</v>
      </c>
      <c r="B10" s="42">
        <v>638</v>
      </c>
      <c r="C10" s="42">
        <v>610</v>
      </c>
      <c r="D10" s="184">
        <f t="shared" ref="D10:D15" si="0">B10+C10</f>
        <v>1248</v>
      </c>
      <c r="E10" s="185">
        <f>(D10/$D$16)*100</f>
        <v>23.184098086568827</v>
      </c>
      <c r="F10" s="42">
        <v>801</v>
      </c>
      <c r="G10" s="42">
        <v>793</v>
      </c>
      <c r="H10" s="184">
        <f t="shared" ref="H10:H15" si="1">F10+G10</f>
        <v>1594</v>
      </c>
      <c r="I10" s="185">
        <f>(H10/$H$16)*100</f>
        <v>22.879288072341037</v>
      </c>
      <c r="J10" s="143">
        <v>691</v>
      </c>
      <c r="K10" s="143">
        <v>686</v>
      </c>
      <c r="L10" s="184">
        <f t="shared" ref="L10:L15" si="2">J10+K10</f>
        <v>1377</v>
      </c>
      <c r="M10" s="185">
        <f t="shared" ref="M10:M15" si="3">(L10/$L$16)*100</f>
        <v>25.443458980044348</v>
      </c>
      <c r="N10" s="186" t="s">
        <v>284</v>
      </c>
      <c r="P10" s="79" t="s">
        <v>296</v>
      </c>
      <c r="Q10" s="10">
        <f>L10</f>
        <v>1377</v>
      </c>
      <c r="R10" s="167">
        <f>Q10/Q16%</f>
        <v>25.443458980044348</v>
      </c>
    </row>
    <row r="11" spans="1:19" s="10" customFormat="1" ht="39.75" customHeight="1" thickTop="1" thickBot="1">
      <c r="A11" s="187" t="s">
        <v>148</v>
      </c>
      <c r="B11" s="43">
        <v>42</v>
      </c>
      <c r="C11" s="43">
        <v>38</v>
      </c>
      <c r="D11" s="188">
        <f t="shared" si="0"/>
        <v>80</v>
      </c>
      <c r="E11" s="189">
        <f t="shared" ref="E11:E15" si="4">(D11/$D$16)*100</f>
        <v>1.4861601337544119</v>
      </c>
      <c r="F11" s="43">
        <v>54</v>
      </c>
      <c r="G11" s="43">
        <v>54</v>
      </c>
      <c r="H11" s="188">
        <f t="shared" si="1"/>
        <v>108</v>
      </c>
      <c r="I11" s="189">
        <f t="shared" ref="I11:I15" si="5">(H11/$H$16)*100</f>
        <v>1.5501650638725419</v>
      </c>
      <c r="J11" s="176">
        <v>42</v>
      </c>
      <c r="K11" s="176">
        <v>27</v>
      </c>
      <c r="L11" s="188">
        <f t="shared" si="2"/>
        <v>69</v>
      </c>
      <c r="M11" s="189">
        <f t="shared" si="3"/>
        <v>1.2749445676274944</v>
      </c>
      <c r="N11" s="190" t="s">
        <v>77</v>
      </c>
      <c r="P11" s="79" t="s">
        <v>260</v>
      </c>
      <c r="Q11" s="10">
        <f t="shared" ref="Q11:Q15" si="6">L11</f>
        <v>69</v>
      </c>
      <c r="R11" s="167">
        <f>Q11/Q16%</f>
        <v>1.2749445676274944</v>
      </c>
    </row>
    <row r="12" spans="1:19" s="10" customFormat="1" ht="33" customHeight="1" thickTop="1" thickBot="1">
      <c r="A12" s="191" t="s">
        <v>15</v>
      </c>
      <c r="B12" s="44">
        <v>1021</v>
      </c>
      <c r="C12" s="44">
        <v>936</v>
      </c>
      <c r="D12" s="184">
        <f t="shared" si="0"/>
        <v>1957</v>
      </c>
      <c r="E12" s="185">
        <f t="shared" si="4"/>
        <v>36.355192271967304</v>
      </c>
      <c r="F12" s="44">
        <v>1169</v>
      </c>
      <c r="G12" s="44">
        <v>1202</v>
      </c>
      <c r="H12" s="184">
        <f t="shared" si="1"/>
        <v>2371</v>
      </c>
      <c r="I12" s="185">
        <f t="shared" si="5"/>
        <v>34.031864504090713</v>
      </c>
      <c r="J12" s="177">
        <v>951</v>
      </c>
      <c r="K12" s="177">
        <v>901</v>
      </c>
      <c r="L12" s="184">
        <f t="shared" si="2"/>
        <v>1852</v>
      </c>
      <c r="M12" s="185">
        <f t="shared" si="3"/>
        <v>34.220251293422024</v>
      </c>
      <c r="N12" s="192" t="s">
        <v>16</v>
      </c>
      <c r="P12" s="79" t="s">
        <v>261</v>
      </c>
      <c r="Q12" s="10">
        <f t="shared" si="6"/>
        <v>1852</v>
      </c>
      <c r="R12" s="167">
        <f>Q12/Q16%</f>
        <v>34.220251293422024</v>
      </c>
    </row>
    <row r="13" spans="1:19" s="10" customFormat="1" ht="33" customHeight="1" thickTop="1" thickBot="1">
      <c r="A13" s="187" t="s">
        <v>17</v>
      </c>
      <c r="B13" s="43">
        <v>900</v>
      </c>
      <c r="C13" s="43">
        <v>902</v>
      </c>
      <c r="D13" s="188">
        <f t="shared" si="0"/>
        <v>1802</v>
      </c>
      <c r="E13" s="189">
        <f t="shared" si="4"/>
        <v>33.475757012818129</v>
      </c>
      <c r="F13" s="43">
        <v>1324</v>
      </c>
      <c r="G13" s="43">
        <v>1173</v>
      </c>
      <c r="H13" s="188">
        <f t="shared" si="1"/>
        <v>2497</v>
      </c>
      <c r="I13" s="189">
        <f t="shared" si="5"/>
        <v>35.84039041194201</v>
      </c>
      <c r="J13" s="144">
        <v>940</v>
      </c>
      <c r="K13" s="144">
        <v>848</v>
      </c>
      <c r="L13" s="188">
        <f t="shared" si="2"/>
        <v>1788</v>
      </c>
      <c r="M13" s="189">
        <f t="shared" si="3"/>
        <v>33.037694013303771</v>
      </c>
      <c r="N13" s="190" t="s">
        <v>18</v>
      </c>
      <c r="P13" s="79" t="s">
        <v>262</v>
      </c>
      <c r="Q13" s="10">
        <f t="shared" si="6"/>
        <v>1788</v>
      </c>
      <c r="R13" s="167">
        <f>Q13/Q16%</f>
        <v>33.037694013303771</v>
      </c>
    </row>
    <row r="14" spans="1:19" s="10" customFormat="1" ht="33" customHeight="1" thickTop="1" thickBot="1">
      <c r="A14" s="191" t="s">
        <v>19</v>
      </c>
      <c r="B14" s="44">
        <v>63</v>
      </c>
      <c r="C14" s="44">
        <v>49</v>
      </c>
      <c r="D14" s="184">
        <f t="shared" si="0"/>
        <v>112</v>
      </c>
      <c r="E14" s="185">
        <f t="shared" si="4"/>
        <v>2.080624187256177</v>
      </c>
      <c r="F14" s="44">
        <v>68</v>
      </c>
      <c r="G14" s="44">
        <v>62</v>
      </c>
      <c r="H14" s="184">
        <f t="shared" si="1"/>
        <v>130</v>
      </c>
      <c r="I14" s="185">
        <f t="shared" si="5"/>
        <v>1.8659394287354671</v>
      </c>
      <c r="J14" s="145">
        <v>53</v>
      </c>
      <c r="K14" s="145">
        <v>72</v>
      </c>
      <c r="L14" s="184">
        <f t="shared" si="2"/>
        <v>125</v>
      </c>
      <c r="M14" s="185">
        <f t="shared" si="3"/>
        <v>2.3096821877309681</v>
      </c>
      <c r="N14" s="192" t="s">
        <v>20</v>
      </c>
      <c r="P14" s="79" t="s">
        <v>263</v>
      </c>
      <c r="Q14" s="10">
        <f t="shared" si="6"/>
        <v>125</v>
      </c>
      <c r="R14" s="167">
        <f>Q14/Q16%</f>
        <v>2.3096821877309681</v>
      </c>
    </row>
    <row r="15" spans="1:19" s="10" customFormat="1" ht="33" customHeight="1" thickTop="1">
      <c r="A15" s="193" t="s">
        <v>21</v>
      </c>
      <c r="B15" s="152">
        <v>97</v>
      </c>
      <c r="C15" s="152">
        <v>87</v>
      </c>
      <c r="D15" s="188">
        <f t="shared" si="0"/>
        <v>184</v>
      </c>
      <c r="E15" s="189">
        <f t="shared" si="4"/>
        <v>3.4181683076351477</v>
      </c>
      <c r="F15" s="152">
        <v>138</v>
      </c>
      <c r="G15" s="152">
        <v>129</v>
      </c>
      <c r="H15" s="188">
        <f t="shared" si="1"/>
        <v>267</v>
      </c>
      <c r="I15" s="189">
        <f t="shared" si="5"/>
        <v>3.832352519018229</v>
      </c>
      <c r="J15" s="162">
        <v>113</v>
      </c>
      <c r="K15" s="162">
        <v>88</v>
      </c>
      <c r="L15" s="188">
        <f t="shared" si="2"/>
        <v>201</v>
      </c>
      <c r="M15" s="189">
        <f t="shared" si="3"/>
        <v>3.7139689578713968</v>
      </c>
      <c r="N15" s="194" t="s">
        <v>22</v>
      </c>
      <c r="P15" s="79" t="s">
        <v>264</v>
      </c>
      <c r="Q15" s="10">
        <f t="shared" si="6"/>
        <v>201</v>
      </c>
      <c r="R15" s="167">
        <f>Q15/Q16%</f>
        <v>3.7139689578713972</v>
      </c>
    </row>
    <row r="16" spans="1:19" s="10" customFormat="1" ht="33" customHeight="1">
      <c r="A16" s="195" t="s">
        <v>23</v>
      </c>
      <c r="B16" s="196">
        <f t="shared" ref="B16:D16" si="7">SUM(B10:B15)</f>
        <v>2761</v>
      </c>
      <c r="C16" s="196">
        <f t="shared" si="7"/>
        <v>2622</v>
      </c>
      <c r="D16" s="196">
        <f t="shared" si="7"/>
        <v>5383</v>
      </c>
      <c r="E16" s="196">
        <f>SUM(E10:E15)</f>
        <v>100</v>
      </c>
      <c r="F16" s="196">
        <f t="shared" ref="F16:H16" si="8">SUM(F10:F15)</f>
        <v>3554</v>
      </c>
      <c r="G16" s="196">
        <f t="shared" si="8"/>
        <v>3413</v>
      </c>
      <c r="H16" s="196">
        <f t="shared" si="8"/>
        <v>6967</v>
      </c>
      <c r="I16" s="196">
        <f>SUM(I10:I15)</f>
        <v>100</v>
      </c>
      <c r="J16" s="196">
        <f>SUM(J10:J15)</f>
        <v>2790</v>
      </c>
      <c r="K16" s="196">
        <f>SUM(K10:K15)</f>
        <v>2622</v>
      </c>
      <c r="L16" s="196">
        <f>SUM(L10:L15)</f>
        <v>5412</v>
      </c>
      <c r="M16" s="196">
        <f>SUM(M10:M15)</f>
        <v>100</v>
      </c>
      <c r="N16" s="197" t="s">
        <v>24</v>
      </c>
      <c r="Q16" s="10">
        <f>SUM(Q10:Q15)</f>
        <v>5412</v>
      </c>
      <c r="R16" s="167">
        <f>Q16/Q16%</f>
        <v>100</v>
      </c>
    </row>
    <row r="17" spans="1:14" s="1" customFormat="1" ht="21.75">
      <c r="A17" s="593"/>
      <c r="B17" s="593"/>
      <c r="C17" s="593"/>
      <c r="D17" s="593"/>
      <c r="E17" s="593"/>
      <c r="F17" s="593"/>
      <c r="G17" s="593"/>
      <c r="H17" s="593"/>
      <c r="I17" s="593"/>
      <c r="J17" s="593"/>
      <c r="K17" s="593"/>
      <c r="L17" s="593"/>
      <c r="M17" s="593"/>
      <c r="N17" s="593"/>
    </row>
    <row r="18" spans="1:14" s="1" customFormat="1" ht="23.25">
      <c r="A18" s="676" t="s">
        <v>628</v>
      </c>
      <c r="B18" s="676"/>
      <c r="C18" s="676"/>
      <c r="D18" s="676"/>
      <c r="E18" s="676"/>
      <c r="F18" s="676"/>
      <c r="G18" s="676"/>
      <c r="H18" s="676"/>
      <c r="I18" s="676"/>
      <c r="J18" s="676"/>
      <c r="K18" s="676"/>
      <c r="L18" s="676"/>
      <c r="M18" s="676"/>
      <c r="N18" s="676"/>
    </row>
    <row r="19" spans="1:14" s="1" customFormat="1" ht="21.75">
      <c r="A19" s="735" t="s">
        <v>436</v>
      </c>
      <c r="B19" s="735"/>
      <c r="C19" s="735"/>
      <c r="D19" s="735"/>
      <c r="E19" s="735"/>
      <c r="F19" s="735"/>
      <c r="G19" s="735"/>
      <c r="H19" s="735"/>
      <c r="I19" s="735"/>
      <c r="J19" s="735"/>
      <c r="K19" s="735"/>
      <c r="L19" s="735"/>
      <c r="M19" s="735"/>
      <c r="N19" s="735"/>
    </row>
    <row r="20" spans="1:14" s="1" customFormat="1" ht="15">
      <c r="A20" s="657" t="s">
        <v>629</v>
      </c>
      <c r="B20" s="657"/>
      <c r="C20" s="657"/>
      <c r="D20" s="657"/>
      <c r="E20" s="657"/>
      <c r="F20" s="657"/>
      <c r="G20" s="657"/>
      <c r="H20" s="657"/>
      <c r="I20" s="657"/>
      <c r="J20" s="657"/>
      <c r="K20" s="657"/>
      <c r="L20" s="657"/>
      <c r="M20" s="657"/>
      <c r="N20" s="657"/>
    </row>
    <row r="21" spans="1:14" s="1" customFormat="1" ht="15">
      <c r="A21" s="657" t="s">
        <v>443</v>
      </c>
      <c r="B21" s="657"/>
      <c r="C21" s="657"/>
      <c r="D21" s="657"/>
      <c r="E21" s="657"/>
      <c r="F21" s="657"/>
      <c r="G21" s="657"/>
      <c r="H21" s="657"/>
      <c r="I21" s="657"/>
      <c r="J21" s="657"/>
      <c r="K21" s="657"/>
      <c r="L21" s="657"/>
      <c r="M21" s="657"/>
      <c r="N21" s="657"/>
    </row>
    <row r="22" spans="1:14">
      <c r="A22" s="153"/>
      <c r="B22" s="153"/>
      <c r="C22" s="153"/>
      <c r="D22" s="153"/>
      <c r="E22" s="153"/>
      <c r="F22" s="153"/>
      <c r="G22" s="153"/>
      <c r="H22" s="153"/>
      <c r="I22" s="153"/>
      <c r="J22" s="153"/>
      <c r="K22" s="153"/>
      <c r="L22" s="153"/>
      <c r="M22" s="153"/>
      <c r="N22" s="153"/>
    </row>
    <row r="23" spans="1:14" ht="21" customHeight="1">
      <c r="A23" s="153"/>
      <c r="B23" s="153"/>
      <c r="C23" s="153"/>
      <c r="D23" s="153"/>
      <c r="E23" s="153"/>
      <c r="F23" s="153"/>
      <c r="G23" s="153"/>
      <c r="H23" s="153"/>
      <c r="I23" s="153"/>
      <c r="J23" s="153"/>
      <c r="K23" s="153"/>
      <c r="L23" s="153"/>
      <c r="M23" s="153"/>
      <c r="N23" s="153"/>
    </row>
    <row r="24" spans="1:14" ht="21" customHeight="1">
      <c r="A24" s="153"/>
      <c r="B24" s="153"/>
      <c r="C24" s="153"/>
      <c r="D24" s="153"/>
      <c r="E24" s="153"/>
      <c r="F24" s="153"/>
      <c r="G24" s="153"/>
      <c r="H24" s="153"/>
      <c r="I24" s="153"/>
      <c r="J24" s="153"/>
      <c r="K24" s="153"/>
      <c r="L24" s="153"/>
      <c r="M24" s="153"/>
      <c r="N24" s="153"/>
    </row>
    <row r="25" spans="1:14" ht="21" customHeight="1">
      <c r="A25" s="153"/>
      <c r="B25" s="153"/>
      <c r="C25" s="153"/>
      <c r="D25" s="153"/>
      <c r="E25" s="153"/>
      <c r="F25" s="153"/>
      <c r="G25" s="153"/>
      <c r="H25" s="153"/>
      <c r="I25" s="153"/>
      <c r="J25" s="153"/>
      <c r="K25" s="153"/>
      <c r="L25" s="153"/>
      <c r="M25" s="153"/>
      <c r="N25" s="153"/>
    </row>
    <row r="26" spans="1:14" ht="21" customHeight="1">
      <c r="A26" s="153"/>
      <c r="B26" s="153"/>
      <c r="C26" s="153"/>
      <c r="D26" s="153"/>
      <c r="E26" s="153"/>
      <c r="F26" s="153"/>
      <c r="G26" s="153"/>
      <c r="H26" s="153"/>
      <c r="I26" s="153"/>
      <c r="J26" s="153"/>
      <c r="K26" s="153"/>
      <c r="L26" s="153"/>
      <c r="M26" s="153"/>
      <c r="N26" s="153"/>
    </row>
    <row r="27" spans="1:14" ht="21" customHeight="1">
      <c r="A27" s="153"/>
      <c r="B27" s="153"/>
      <c r="C27" s="153"/>
      <c r="D27" s="153"/>
      <c r="E27" s="153"/>
      <c r="F27" s="153"/>
      <c r="G27" s="153"/>
      <c r="H27" s="153"/>
      <c r="I27" s="153"/>
      <c r="J27" s="153"/>
      <c r="K27" s="153"/>
      <c r="L27" s="153"/>
      <c r="M27" s="153"/>
      <c r="N27" s="153"/>
    </row>
    <row r="28" spans="1:14" ht="21" customHeight="1">
      <c r="A28" s="153"/>
      <c r="B28" s="153"/>
      <c r="C28" s="153"/>
      <c r="D28" s="153"/>
      <c r="E28" s="153"/>
      <c r="F28" s="153"/>
      <c r="G28" s="153"/>
      <c r="H28" s="153"/>
      <c r="I28" s="153"/>
      <c r="J28" s="153"/>
      <c r="K28" s="153"/>
      <c r="L28" s="153"/>
      <c r="M28" s="153"/>
      <c r="N28" s="153"/>
    </row>
    <row r="29" spans="1:14" ht="21" customHeight="1">
      <c r="A29" s="153"/>
      <c r="B29" s="153"/>
      <c r="C29" s="153"/>
      <c r="D29" s="153"/>
      <c r="E29" s="153"/>
      <c r="F29" s="153"/>
      <c r="G29" s="153"/>
      <c r="H29" s="153"/>
      <c r="I29" s="153"/>
      <c r="J29" s="153"/>
      <c r="K29" s="153"/>
      <c r="L29" s="153"/>
      <c r="M29" s="153"/>
      <c r="N29" s="153"/>
    </row>
    <row r="30" spans="1:14" ht="21" customHeight="1">
      <c r="A30" s="153"/>
      <c r="B30" s="153"/>
      <c r="C30" s="153"/>
      <c r="D30" s="153"/>
      <c r="E30" s="153"/>
      <c r="F30" s="153"/>
      <c r="G30" s="153"/>
      <c r="H30" s="153"/>
      <c r="I30" s="153"/>
      <c r="J30" s="153"/>
      <c r="K30" s="153"/>
      <c r="L30" s="153"/>
      <c r="M30" s="153"/>
      <c r="N30" s="153"/>
    </row>
    <row r="31" spans="1:14" ht="21" customHeight="1">
      <c r="A31" s="153"/>
      <c r="B31" s="153"/>
      <c r="C31" s="153"/>
      <c r="D31" s="153"/>
      <c r="E31" s="153"/>
      <c r="F31" s="153"/>
      <c r="G31" s="153"/>
      <c r="H31" s="153"/>
      <c r="I31" s="153"/>
      <c r="J31" s="153"/>
      <c r="K31" s="153"/>
      <c r="L31" s="153"/>
      <c r="M31" s="153"/>
      <c r="N31" s="153"/>
    </row>
    <row r="32" spans="1:14" ht="21" customHeight="1">
      <c r="A32" s="153"/>
      <c r="B32" s="153"/>
      <c r="C32" s="153"/>
      <c r="D32" s="153"/>
      <c r="E32" s="153"/>
      <c r="F32" s="153"/>
      <c r="G32" s="153"/>
      <c r="H32" s="153"/>
      <c r="I32" s="153"/>
      <c r="J32" s="153"/>
      <c r="K32" s="153"/>
      <c r="L32" s="153"/>
      <c r="M32" s="153"/>
      <c r="N32" s="153"/>
    </row>
    <row r="33" spans="1:14" ht="21" customHeight="1">
      <c r="A33" s="153"/>
      <c r="B33" s="153"/>
      <c r="C33" s="153"/>
      <c r="D33" s="153"/>
      <c r="E33" s="153"/>
      <c r="F33" s="153"/>
      <c r="G33" s="153"/>
      <c r="H33" s="153"/>
      <c r="I33" s="153"/>
      <c r="J33" s="153"/>
      <c r="K33" s="153"/>
      <c r="L33" s="153"/>
      <c r="M33" s="153"/>
      <c r="N33" s="153"/>
    </row>
    <row r="34" spans="1:14" ht="21" customHeight="1">
      <c r="A34" s="153"/>
      <c r="B34" s="153"/>
      <c r="C34" s="153"/>
      <c r="D34" s="153"/>
      <c r="E34" s="153"/>
      <c r="F34" s="153"/>
      <c r="G34" s="153"/>
      <c r="H34" s="153"/>
      <c r="I34" s="153"/>
      <c r="J34" s="153"/>
      <c r="K34" s="153"/>
      <c r="L34" s="153"/>
      <c r="M34" s="153"/>
      <c r="N34" s="153"/>
    </row>
    <row r="35" spans="1:14" ht="21" customHeight="1">
      <c r="A35" s="153"/>
      <c r="B35" s="153"/>
      <c r="C35" s="153"/>
      <c r="D35" s="153"/>
      <c r="E35" s="153"/>
      <c r="F35" s="153"/>
      <c r="G35" s="153"/>
      <c r="H35" s="153"/>
      <c r="I35" s="153"/>
      <c r="J35" s="153"/>
      <c r="K35" s="153"/>
      <c r="L35" s="153"/>
      <c r="M35" s="153"/>
      <c r="N35" s="153"/>
    </row>
    <row r="36" spans="1:14" ht="21" customHeight="1">
      <c r="A36" s="153"/>
      <c r="B36" s="153"/>
      <c r="C36" s="153"/>
      <c r="D36" s="153"/>
      <c r="E36" s="153"/>
      <c r="F36" s="153"/>
      <c r="G36" s="153"/>
      <c r="H36" s="153"/>
      <c r="I36" s="153"/>
      <c r="J36" s="153"/>
      <c r="K36" s="153"/>
      <c r="L36" s="153"/>
      <c r="M36" s="153"/>
      <c r="N36" s="153"/>
    </row>
    <row r="37" spans="1:14">
      <c r="A37" s="153"/>
      <c r="B37" s="153"/>
      <c r="C37" s="153"/>
      <c r="D37" s="153"/>
      <c r="E37" s="153"/>
      <c r="F37" s="153"/>
      <c r="G37" s="153"/>
      <c r="H37" s="153"/>
      <c r="I37" s="153"/>
      <c r="J37" s="153"/>
      <c r="K37" s="153"/>
      <c r="L37" s="153"/>
      <c r="M37" s="153"/>
      <c r="N37" s="153"/>
    </row>
    <row r="38" spans="1:14">
      <c r="A38" s="153"/>
      <c r="B38" s="153"/>
      <c r="C38" s="153"/>
      <c r="D38" s="153"/>
      <c r="E38" s="153"/>
      <c r="F38" s="153"/>
      <c r="G38" s="153"/>
      <c r="H38" s="153"/>
      <c r="I38" s="153"/>
      <c r="J38" s="153"/>
      <c r="K38" s="153"/>
      <c r="L38" s="153"/>
      <c r="M38" s="153"/>
      <c r="N38" s="153"/>
    </row>
    <row r="39" spans="1:14">
      <c r="A39" s="153"/>
      <c r="B39" s="153"/>
      <c r="C39" s="153"/>
      <c r="D39" s="153"/>
      <c r="E39" s="153"/>
      <c r="F39" s="153"/>
      <c r="G39" s="153"/>
      <c r="H39" s="153"/>
      <c r="I39" s="153"/>
      <c r="J39" s="153"/>
      <c r="K39" s="153"/>
      <c r="L39" s="153"/>
      <c r="M39" s="153"/>
      <c r="N39" s="153"/>
    </row>
    <row r="40" spans="1:14">
      <c r="A40" s="153"/>
      <c r="B40" s="153"/>
      <c r="C40" s="153"/>
      <c r="D40" s="153"/>
      <c r="E40" s="153"/>
      <c r="F40" s="153"/>
      <c r="G40" s="153"/>
      <c r="H40" s="153"/>
      <c r="I40" s="153"/>
      <c r="J40" s="153"/>
      <c r="K40" s="153"/>
      <c r="L40" s="153"/>
      <c r="M40" s="153"/>
      <c r="N40" s="153"/>
    </row>
    <row r="41" spans="1:14">
      <c r="A41" s="153"/>
      <c r="B41" s="153"/>
      <c r="C41" s="153"/>
      <c r="D41" s="153"/>
      <c r="E41" s="153"/>
      <c r="F41" s="153"/>
      <c r="G41" s="153"/>
      <c r="H41" s="153"/>
      <c r="I41" s="153"/>
      <c r="J41" s="153"/>
      <c r="K41" s="153"/>
      <c r="L41" s="153"/>
      <c r="M41" s="153"/>
      <c r="N41" s="153"/>
    </row>
    <row r="42" spans="1:14">
      <c r="A42" s="153"/>
      <c r="B42" s="153"/>
      <c r="C42" s="153"/>
      <c r="D42" s="153"/>
      <c r="E42" s="153"/>
      <c r="F42" s="153"/>
      <c r="G42" s="153"/>
      <c r="H42" s="153"/>
      <c r="I42" s="153"/>
      <c r="J42" s="153"/>
      <c r="K42" s="153"/>
      <c r="L42" s="153"/>
      <c r="M42" s="153"/>
      <c r="N42" s="153"/>
    </row>
    <row r="43" spans="1:14">
      <c r="A43" s="153"/>
      <c r="B43" s="153"/>
      <c r="C43" s="153"/>
      <c r="D43" s="153"/>
      <c r="E43" s="153"/>
      <c r="F43" s="153"/>
      <c r="G43" s="153"/>
      <c r="H43" s="153"/>
      <c r="I43" s="153"/>
      <c r="J43" s="153"/>
      <c r="K43" s="153"/>
      <c r="L43" s="153"/>
      <c r="M43" s="153"/>
      <c r="N43" s="153"/>
    </row>
    <row r="44" spans="1:14">
      <c r="A44" s="649" t="s">
        <v>595</v>
      </c>
      <c r="B44" s="649"/>
      <c r="C44" s="649"/>
      <c r="D44" s="649"/>
      <c r="E44" s="649"/>
      <c r="F44" s="649"/>
      <c r="G44" s="649"/>
      <c r="H44" s="649"/>
      <c r="I44" s="649"/>
      <c r="J44" s="649"/>
      <c r="K44" s="649"/>
      <c r="L44" s="649"/>
      <c r="M44" s="649"/>
      <c r="N44" s="649"/>
    </row>
    <row r="45" spans="1:14">
      <c r="A45" s="153"/>
      <c r="B45" s="153"/>
      <c r="C45" s="153"/>
      <c r="D45" s="153"/>
      <c r="E45" s="153"/>
      <c r="F45" s="153"/>
      <c r="G45" s="153"/>
      <c r="H45" s="153"/>
      <c r="I45" s="153"/>
      <c r="J45" s="153"/>
      <c r="K45" s="153"/>
      <c r="L45" s="153"/>
      <c r="M45" s="153"/>
      <c r="N45" s="153"/>
    </row>
  </sheetData>
  <mergeCells count="14">
    <mergeCell ref="A3:N3"/>
    <mergeCell ref="A4:N4"/>
    <mergeCell ref="A5:N5"/>
    <mergeCell ref="A6:N6"/>
    <mergeCell ref="A8:A9"/>
    <mergeCell ref="F8:I8"/>
    <mergeCell ref="J8:M8"/>
    <mergeCell ref="N8:N9"/>
    <mergeCell ref="B8:E8"/>
    <mergeCell ref="A44:N44"/>
    <mergeCell ref="A18:N18"/>
    <mergeCell ref="A19:N19"/>
    <mergeCell ref="A20:N20"/>
    <mergeCell ref="A21:N21"/>
  </mergeCells>
  <printOptions horizontalCentered="1"/>
  <pageMargins left="0" right="0" top="0.47244094488188981" bottom="0" header="0" footer="0"/>
  <pageSetup paperSize="9" scale="95" orientation="landscape" r:id="rId1"/>
  <headerFooter>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rightToLeft="1" view="pageBreakPreview" zoomScaleNormal="100" zoomScaleSheetLayoutView="100" workbookViewId="0">
      <selection activeCell="A4" sqref="A4"/>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9" t="s">
        <v>304</v>
      </c>
      <c r="B3" s="609"/>
      <c r="C3" s="609"/>
      <c r="D3" s="609"/>
      <c r="E3" s="609"/>
      <c r="F3" s="466"/>
      <c r="G3" s="611" t="s">
        <v>234</v>
      </c>
      <c r="H3" s="611"/>
      <c r="I3" s="611"/>
      <c r="J3" s="611"/>
      <c r="K3" s="611"/>
    </row>
    <row r="4" spans="1:12" ht="41.25" customHeight="1">
      <c r="A4" s="556"/>
      <c r="B4" s="556"/>
      <c r="C4" s="556"/>
      <c r="D4" s="556"/>
      <c r="E4" s="556"/>
      <c r="F4" s="556"/>
      <c r="G4" s="558"/>
      <c r="H4" s="558"/>
      <c r="I4" s="558"/>
      <c r="J4" s="558"/>
      <c r="K4" s="558"/>
    </row>
    <row r="5" spans="1:12" ht="129" customHeight="1">
      <c r="A5" s="612" t="s">
        <v>359</v>
      </c>
      <c r="B5" s="612"/>
      <c r="C5" s="612"/>
      <c r="D5" s="612"/>
      <c r="E5" s="612"/>
      <c r="F5" s="356"/>
      <c r="G5" s="613" t="s">
        <v>360</v>
      </c>
      <c r="H5" s="613"/>
      <c r="I5" s="613"/>
      <c r="J5" s="613"/>
      <c r="K5" s="613"/>
    </row>
    <row r="6" spans="1:12">
      <c r="A6" s="357"/>
      <c r="B6" s="357"/>
      <c r="C6" s="357"/>
      <c r="D6" s="357"/>
      <c r="E6" s="357"/>
      <c r="F6" s="357"/>
      <c r="G6" s="360"/>
      <c r="H6" s="360"/>
      <c r="I6" s="360"/>
      <c r="J6" s="360"/>
      <c r="K6" s="360"/>
    </row>
    <row r="7" spans="1:12" ht="99" customHeight="1">
      <c r="A7" s="607"/>
      <c r="B7" s="607"/>
      <c r="C7" s="607"/>
      <c r="D7" s="607"/>
      <c r="E7" s="607"/>
      <c r="F7" s="356"/>
      <c r="G7" s="614"/>
      <c r="H7" s="614"/>
      <c r="I7" s="614"/>
      <c r="J7" s="614"/>
      <c r="K7" s="614"/>
    </row>
    <row r="8" spans="1:12">
      <c r="A8" s="19"/>
      <c r="B8" s="19"/>
      <c r="C8" s="19"/>
      <c r="D8" s="19"/>
      <c r="E8" s="19"/>
      <c r="F8" s="19"/>
      <c r="G8" s="359"/>
      <c r="H8" s="359"/>
      <c r="I8" s="359"/>
      <c r="J8" s="359"/>
      <c r="K8" s="359"/>
    </row>
    <row r="9" spans="1:12" ht="18.75">
      <c r="A9" s="607"/>
      <c r="B9" s="607"/>
      <c r="C9" s="607"/>
      <c r="D9" s="607"/>
      <c r="E9" s="607"/>
      <c r="F9" s="356"/>
      <c r="G9" s="614"/>
      <c r="H9" s="614"/>
      <c r="I9" s="614"/>
      <c r="J9" s="614"/>
      <c r="K9" s="614"/>
    </row>
    <row r="10" spans="1:12" ht="18.75">
      <c r="A10" s="607"/>
      <c r="B10" s="607"/>
      <c r="C10" s="607"/>
      <c r="D10" s="607"/>
      <c r="E10" s="607"/>
      <c r="F10" s="356"/>
      <c r="G10" s="614"/>
      <c r="H10" s="614"/>
      <c r="I10" s="614"/>
      <c r="J10" s="614"/>
      <c r="K10" s="614"/>
    </row>
    <row r="11" spans="1:12">
      <c r="A11" s="19"/>
      <c r="B11" s="19"/>
      <c r="C11" s="19"/>
      <c r="D11" s="19"/>
      <c r="E11" s="19"/>
      <c r="F11" s="19"/>
      <c r="G11" s="19"/>
      <c r="H11" s="19"/>
      <c r="I11" s="19"/>
      <c r="J11" s="19"/>
      <c r="K11" s="19"/>
    </row>
    <row r="12" spans="1:12" ht="18">
      <c r="A12" s="104"/>
      <c r="C12" s="105"/>
      <c r="D12" s="19"/>
      <c r="E12" s="19"/>
      <c r="F12" s="19"/>
      <c r="G12" s="19"/>
      <c r="H12" s="19"/>
      <c r="I12" s="19"/>
      <c r="J12" s="19"/>
      <c r="K12" s="19"/>
    </row>
    <row r="13" spans="1:12" ht="18">
      <c r="A13" s="106"/>
      <c r="C13" s="107"/>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2"/>
  <sheetViews>
    <sheetView rightToLeft="1" view="pageBreakPreview" topLeftCell="A13" zoomScaleNormal="100" zoomScaleSheetLayoutView="100" workbookViewId="0">
      <selection activeCell="A20" sqref="A20:XFD24"/>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99" t="s">
        <v>143</v>
      </c>
      <c r="B1" s="499"/>
      <c r="C1" s="499"/>
      <c r="D1" s="499"/>
      <c r="E1" s="500"/>
      <c r="F1" s="500"/>
      <c r="G1" s="500"/>
      <c r="H1" s="500"/>
      <c r="I1" s="500"/>
      <c r="J1" s="500"/>
      <c r="K1" s="501" t="s">
        <v>144</v>
      </c>
    </row>
    <row r="2" spans="1:15" s="3" customFormat="1" ht="12" customHeight="1">
      <c r="A2" s="353"/>
      <c r="B2" s="353"/>
      <c r="C2" s="353"/>
      <c r="D2" s="353"/>
      <c r="E2" s="354"/>
      <c r="F2" s="354"/>
      <c r="G2" s="354"/>
      <c r="H2" s="354"/>
      <c r="I2" s="354"/>
      <c r="J2" s="353"/>
      <c r="K2" s="354"/>
    </row>
    <row r="3" spans="1:15" s="586" customFormat="1" ht="25.5" customHeight="1">
      <c r="A3" s="676" t="s">
        <v>159</v>
      </c>
      <c r="B3" s="676"/>
      <c r="C3" s="676"/>
      <c r="D3" s="676"/>
      <c r="E3" s="676"/>
      <c r="F3" s="676"/>
      <c r="G3" s="676"/>
      <c r="H3" s="676"/>
      <c r="I3" s="676"/>
      <c r="J3" s="676"/>
      <c r="K3" s="676"/>
    </row>
    <row r="4" spans="1:15" s="587" customFormat="1" ht="21.75">
      <c r="A4" s="677" t="s">
        <v>452</v>
      </c>
      <c r="B4" s="677"/>
      <c r="C4" s="677"/>
      <c r="D4" s="677"/>
      <c r="E4" s="677"/>
      <c r="F4" s="677"/>
      <c r="G4" s="677"/>
      <c r="H4" s="677"/>
      <c r="I4" s="677"/>
      <c r="J4" s="677"/>
      <c r="K4" s="677"/>
    </row>
    <row r="5" spans="1:15" ht="17.25" customHeight="1">
      <c r="A5" s="656" t="s">
        <v>158</v>
      </c>
      <c r="B5" s="656"/>
      <c r="C5" s="656"/>
      <c r="D5" s="656"/>
      <c r="E5" s="656"/>
      <c r="F5" s="656"/>
      <c r="G5" s="656"/>
      <c r="H5" s="656"/>
      <c r="I5" s="656"/>
      <c r="J5" s="656"/>
      <c r="K5" s="656"/>
    </row>
    <row r="6" spans="1:15" ht="15">
      <c r="A6" s="657" t="s">
        <v>448</v>
      </c>
      <c r="B6" s="657"/>
      <c r="C6" s="657"/>
      <c r="D6" s="657"/>
      <c r="E6" s="657"/>
      <c r="F6" s="657"/>
      <c r="G6" s="657"/>
      <c r="H6" s="657"/>
      <c r="I6" s="657"/>
      <c r="J6" s="657"/>
      <c r="K6" s="657"/>
    </row>
    <row r="7" spans="1:15" ht="15.75">
      <c r="A7" s="148" t="s">
        <v>210</v>
      </c>
      <c r="B7" s="148"/>
      <c r="C7" s="148"/>
      <c r="D7" s="148"/>
      <c r="E7" s="5"/>
      <c r="F7" s="5"/>
      <c r="G7" s="6"/>
      <c r="H7" s="6"/>
      <c r="I7" s="5"/>
      <c r="J7" s="5"/>
      <c r="K7" s="8" t="s">
        <v>209</v>
      </c>
    </row>
    <row r="8" spans="1:15" ht="33" customHeight="1">
      <c r="A8" s="740" t="s">
        <v>417</v>
      </c>
      <c r="B8" s="660" t="s">
        <v>446</v>
      </c>
      <c r="C8" s="660"/>
      <c r="D8" s="660"/>
      <c r="E8" s="660" t="s">
        <v>430</v>
      </c>
      <c r="F8" s="660"/>
      <c r="G8" s="660"/>
      <c r="H8" s="660" t="s">
        <v>457</v>
      </c>
      <c r="I8" s="660"/>
      <c r="J8" s="660"/>
      <c r="K8" s="742" t="s">
        <v>426</v>
      </c>
    </row>
    <row r="9" spans="1:15" ht="38.25" customHeight="1">
      <c r="A9" s="741"/>
      <c r="B9" s="118" t="s">
        <v>355</v>
      </c>
      <c r="C9" s="118" t="s">
        <v>356</v>
      </c>
      <c r="D9" s="459" t="s">
        <v>133</v>
      </c>
      <c r="E9" s="118" t="s">
        <v>355</v>
      </c>
      <c r="F9" s="118" t="s">
        <v>356</v>
      </c>
      <c r="G9" s="384" t="s">
        <v>133</v>
      </c>
      <c r="H9" s="118" t="s">
        <v>355</v>
      </c>
      <c r="I9" s="118" t="s">
        <v>356</v>
      </c>
      <c r="J9" s="146" t="s">
        <v>133</v>
      </c>
      <c r="K9" s="743"/>
      <c r="N9" s="119" t="str">
        <f>E8</f>
        <v>الربع الرابع، 2020
Fourth Quarter, 2020</v>
      </c>
      <c r="O9" s="119" t="str">
        <f>H8</f>
        <v>الربع الأول، 2021
First Quarter, 2021</v>
      </c>
    </row>
    <row r="10" spans="1:15" s="36" customFormat="1" ht="24.75" customHeight="1" thickBot="1">
      <c r="A10" s="322">
        <v>-20</v>
      </c>
      <c r="B10" s="98">
        <v>5</v>
      </c>
      <c r="C10" s="42">
        <v>39</v>
      </c>
      <c r="D10" s="100">
        <f t="shared" ref="D10:D17" si="0">B10+C10</f>
        <v>44</v>
      </c>
      <c r="E10" s="42">
        <v>20</v>
      </c>
      <c r="F10" s="42">
        <v>76</v>
      </c>
      <c r="G10" s="100">
        <f t="shared" ref="G10:G18" si="1">E10+F10</f>
        <v>96</v>
      </c>
      <c r="H10" s="42">
        <v>5</v>
      </c>
      <c r="I10" s="42">
        <v>35</v>
      </c>
      <c r="J10" s="100">
        <f t="shared" ref="J10:J18" si="2">H10+I10</f>
        <v>40</v>
      </c>
      <c r="K10" s="239">
        <v>-20</v>
      </c>
      <c r="L10" s="171"/>
      <c r="M10" s="25">
        <v>-20</v>
      </c>
      <c r="N10" s="36">
        <f t="shared" ref="N10:N17" si="3">G10</f>
        <v>96</v>
      </c>
      <c r="O10" s="36">
        <f t="shared" ref="O10:O17" si="4">J10</f>
        <v>40</v>
      </c>
    </row>
    <row r="11" spans="1:15" s="36" customFormat="1" ht="24.75" customHeight="1" thickTop="1" thickBot="1">
      <c r="A11" s="323" t="s">
        <v>2</v>
      </c>
      <c r="B11" s="43">
        <v>165</v>
      </c>
      <c r="C11" s="43">
        <v>376</v>
      </c>
      <c r="D11" s="101">
        <f t="shared" si="0"/>
        <v>541</v>
      </c>
      <c r="E11" s="43">
        <v>269</v>
      </c>
      <c r="F11" s="43">
        <v>574</v>
      </c>
      <c r="G11" s="433">
        <f t="shared" si="1"/>
        <v>843</v>
      </c>
      <c r="H11" s="43">
        <v>162</v>
      </c>
      <c r="I11" s="43">
        <v>373</v>
      </c>
      <c r="J11" s="433">
        <f t="shared" si="2"/>
        <v>535</v>
      </c>
      <c r="K11" s="241" t="s">
        <v>2</v>
      </c>
      <c r="L11" s="171"/>
      <c r="M11" s="11" t="s">
        <v>2</v>
      </c>
      <c r="N11" s="36">
        <f t="shared" si="3"/>
        <v>843</v>
      </c>
      <c r="O11" s="36">
        <f t="shared" si="4"/>
        <v>535</v>
      </c>
    </row>
    <row r="12" spans="1:15" s="36" customFormat="1" ht="24.75" customHeight="1" thickTop="1" thickBot="1">
      <c r="A12" s="324" t="s">
        <v>3</v>
      </c>
      <c r="B12" s="44">
        <v>397</v>
      </c>
      <c r="C12" s="44">
        <v>1119</v>
      </c>
      <c r="D12" s="102">
        <f>B12+C12</f>
        <v>1516</v>
      </c>
      <c r="E12" s="44">
        <v>482</v>
      </c>
      <c r="F12" s="44">
        <v>1640</v>
      </c>
      <c r="G12" s="102">
        <f t="shared" si="1"/>
        <v>2122</v>
      </c>
      <c r="H12" s="44">
        <v>424</v>
      </c>
      <c r="I12" s="44">
        <v>1172</v>
      </c>
      <c r="J12" s="102">
        <f t="shared" si="2"/>
        <v>1596</v>
      </c>
      <c r="K12" s="243" t="s">
        <v>3</v>
      </c>
      <c r="L12" s="171"/>
      <c r="M12" s="30" t="s">
        <v>3</v>
      </c>
      <c r="N12" s="36">
        <f t="shared" si="3"/>
        <v>2122</v>
      </c>
      <c r="O12" s="36">
        <f t="shared" si="4"/>
        <v>1596</v>
      </c>
    </row>
    <row r="13" spans="1:15" s="36" customFormat="1" ht="24.75" customHeight="1" thickTop="1" thickBot="1">
      <c r="A13" s="323" t="s">
        <v>4</v>
      </c>
      <c r="B13" s="43">
        <v>332</v>
      </c>
      <c r="C13" s="43">
        <v>1542</v>
      </c>
      <c r="D13" s="101">
        <f t="shared" si="0"/>
        <v>1874</v>
      </c>
      <c r="E13" s="43">
        <v>450</v>
      </c>
      <c r="F13" s="43">
        <v>1884</v>
      </c>
      <c r="G13" s="101">
        <f t="shared" si="1"/>
        <v>2334</v>
      </c>
      <c r="H13" s="43">
        <v>414</v>
      </c>
      <c r="I13" s="43">
        <v>1494</v>
      </c>
      <c r="J13" s="101">
        <f t="shared" si="2"/>
        <v>1908</v>
      </c>
      <c r="K13" s="241" t="s">
        <v>4</v>
      </c>
      <c r="L13" s="171"/>
      <c r="M13" s="11" t="s">
        <v>4</v>
      </c>
      <c r="N13" s="36">
        <f t="shared" si="3"/>
        <v>2334</v>
      </c>
      <c r="O13" s="36">
        <f t="shared" si="4"/>
        <v>1908</v>
      </c>
    </row>
    <row r="14" spans="1:15" s="36" customFormat="1" ht="24.75" customHeight="1" thickTop="1" thickBot="1">
      <c r="A14" s="324" t="s">
        <v>5</v>
      </c>
      <c r="B14" s="44">
        <v>252</v>
      </c>
      <c r="C14" s="44">
        <v>829</v>
      </c>
      <c r="D14" s="102">
        <f t="shared" si="0"/>
        <v>1081</v>
      </c>
      <c r="E14" s="44">
        <v>268</v>
      </c>
      <c r="F14" s="44">
        <v>980</v>
      </c>
      <c r="G14" s="102">
        <f t="shared" si="1"/>
        <v>1248</v>
      </c>
      <c r="H14" s="44">
        <v>262</v>
      </c>
      <c r="I14" s="44">
        <v>787</v>
      </c>
      <c r="J14" s="102">
        <f t="shared" si="2"/>
        <v>1049</v>
      </c>
      <c r="K14" s="243" t="s">
        <v>5</v>
      </c>
      <c r="L14" s="171"/>
      <c r="M14" s="30" t="s">
        <v>5</v>
      </c>
      <c r="N14" s="36">
        <f t="shared" si="3"/>
        <v>1248</v>
      </c>
      <c r="O14" s="36">
        <f t="shared" si="4"/>
        <v>1049</v>
      </c>
    </row>
    <row r="15" spans="1:15" s="36" customFormat="1" ht="24.75" customHeight="1" thickTop="1" thickBot="1">
      <c r="A15" s="323" t="s">
        <v>6</v>
      </c>
      <c r="B15" s="43">
        <v>88</v>
      </c>
      <c r="C15" s="43">
        <v>211</v>
      </c>
      <c r="D15" s="101">
        <f t="shared" si="0"/>
        <v>299</v>
      </c>
      <c r="E15" s="43">
        <v>98</v>
      </c>
      <c r="F15" s="43">
        <v>197</v>
      </c>
      <c r="G15" s="101">
        <f t="shared" si="1"/>
        <v>295</v>
      </c>
      <c r="H15" s="43">
        <v>105</v>
      </c>
      <c r="I15" s="43">
        <v>154</v>
      </c>
      <c r="J15" s="101">
        <f t="shared" si="2"/>
        <v>259</v>
      </c>
      <c r="K15" s="241" t="s">
        <v>6</v>
      </c>
      <c r="L15" s="171"/>
      <c r="M15" s="11" t="s">
        <v>6</v>
      </c>
      <c r="N15" s="36">
        <f t="shared" si="3"/>
        <v>295</v>
      </c>
      <c r="O15" s="36">
        <f t="shared" si="4"/>
        <v>259</v>
      </c>
    </row>
    <row r="16" spans="1:15" s="36" customFormat="1" ht="24.75" customHeight="1" thickTop="1" thickBot="1">
      <c r="A16" s="324" t="s">
        <v>7</v>
      </c>
      <c r="B16" s="99">
        <v>8</v>
      </c>
      <c r="C16" s="44">
        <v>16</v>
      </c>
      <c r="D16" s="102">
        <f t="shared" si="0"/>
        <v>24</v>
      </c>
      <c r="E16" s="44">
        <v>7</v>
      </c>
      <c r="F16" s="44">
        <v>10</v>
      </c>
      <c r="G16" s="102">
        <f t="shared" si="1"/>
        <v>17</v>
      </c>
      <c r="H16" s="44">
        <v>4</v>
      </c>
      <c r="I16" s="44">
        <v>11</v>
      </c>
      <c r="J16" s="102">
        <f t="shared" si="2"/>
        <v>15</v>
      </c>
      <c r="K16" s="243" t="s">
        <v>7</v>
      </c>
      <c r="L16" s="171"/>
      <c r="M16" s="30" t="s">
        <v>7</v>
      </c>
      <c r="N16" s="36">
        <f t="shared" si="3"/>
        <v>17</v>
      </c>
      <c r="O16" s="36">
        <f t="shared" si="4"/>
        <v>15</v>
      </c>
    </row>
    <row r="17" spans="1:15" s="36" customFormat="1" ht="24.75" customHeight="1" thickTop="1" thickBot="1">
      <c r="A17" s="325" t="s">
        <v>55</v>
      </c>
      <c r="B17" s="326">
        <v>1</v>
      </c>
      <c r="C17" s="152">
        <v>3</v>
      </c>
      <c r="D17" s="103">
        <f t="shared" si="0"/>
        <v>4</v>
      </c>
      <c r="E17" s="152" t="s">
        <v>411</v>
      </c>
      <c r="F17" s="152">
        <v>3</v>
      </c>
      <c r="G17" s="103">
        <f t="shared" si="1"/>
        <v>3</v>
      </c>
      <c r="H17" s="152" t="s">
        <v>411</v>
      </c>
      <c r="I17" s="152">
        <v>2</v>
      </c>
      <c r="J17" s="103">
        <f t="shared" si="2"/>
        <v>2</v>
      </c>
      <c r="K17" s="245" t="s">
        <v>55</v>
      </c>
      <c r="L17" s="171"/>
      <c r="M17" s="113" t="s">
        <v>55</v>
      </c>
      <c r="N17" s="36">
        <f t="shared" si="3"/>
        <v>3</v>
      </c>
      <c r="O17" s="36">
        <f t="shared" si="4"/>
        <v>2</v>
      </c>
    </row>
    <row r="18" spans="1:15" s="36" customFormat="1" ht="24.75" customHeight="1">
      <c r="A18" s="430" t="s">
        <v>395</v>
      </c>
      <c r="B18" s="99">
        <v>0</v>
      </c>
      <c r="C18" s="99">
        <v>0</v>
      </c>
      <c r="D18" s="460">
        <v>0</v>
      </c>
      <c r="E18" s="372" t="s">
        <v>411</v>
      </c>
      <c r="F18" s="372">
        <v>9</v>
      </c>
      <c r="G18" s="431">
        <f t="shared" si="1"/>
        <v>9</v>
      </c>
      <c r="H18" s="372">
        <v>1</v>
      </c>
      <c r="I18" s="372">
        <v>7</v>
      </c>
      <c r="J18" s="431">
        <f t="shared" si="2"/>
        <v>8</v>
      </c>
      <c r="K18" s="432" t="s">
        <v>412</v>
      </c>
      <c r="L18" s="503"/>
      <c r="M18" s="429"/>
    </row>
    <row r="19" spans="1:15" s="36" customFormat="1" ht="24.75" customHeight="1">
      <c r="A19" s="434" t="s">
        <v>11</v>
      </c>
      <c r="B19" s="435">
        <f>SUM(B10:B18)</f>
        <v>1248</v>
      </c>
      <c r="C19" s="435">
        <f t="shared" ref="C19:F19" si="5">SUM(C10:C18)</f>
        <v>4135</v>
      </c>
      <c r="D19" s="435">
        <f t="shared" si="5"/>
        <v>5383</v>
      </c>
      <c r="E19" s="435">
        <f t="shared" si="5"/>
        <v>1594</v>
      </c>
      <c r="F19" s="435">
        <f t="shared" si="5"/>
        <v>5373</v>
      </c>
      <c r="G19" s="526">
        <f>SUM(G10:G18)</f>
        <v>6967</v>
      </c>
      <c r="H19" s="435">
        <f>SUM(H10:H18)</f>
        <v>1377</v>
      </c>
      <c r="I19" s="435">
        <f>SUM(I10:I18)</f>
        <v>4035</v>
      </c>
      <c r="J19" s="435">
        <f>SUM(J10:J18)</f>
        <v>5412</v>
      </c>
      <c r="K19" s="436" t="s">
        <v>12</v>
      </c>
      <c r="L19" s="171"/>
      <c r="N19" s="36">
        <f>SUM(N10:N17)</f>
        <v>6958</v>
      </c>
      <c r="O19" s="36">
        <f>SUM(O10:O17)</f>
        <v>5404</v>
      </c>
    </row>
    <row r="20" spans="1:15" s="1" customFormat="1" ht="21.75">
      <c r="A20" s="593"/>
      <c r="B20" s="593"/>
      <c r="C20" s="593"/>
      <c r="D20" s="593"/>
      <c r="E20" s="593"/>
      <c r="F20" s="593"/>
      <c r="G20" s="593"/>
      <c r="H20" s="593"/>
      <c r="I20" s="593"/>
      <c r="J20" s="593"/>
      <c r="K20" s="593"/>
      <c r="L20" s="593"/>
      <c r="M20" s="593"/>
      <c r="N20" s="593"/>
    </row>
    <row r="21" spans="1:15" s="1" customFormat="1" ht="23.25">
      <c r="A21" s="676" t="s">
        <v>630</v>
      </c>
      <c r="B21" s="676"/>
      <c r="C21" s="676"/>
      <c r="D21" s="676"/>
      <c r="E21" s="676"/>
      <c r="F21" s="676"/>
      <c r="G21" s="676"/>
      <c r="H21" s="676"/>
      <c r="I21" s="676"/>
      <c r="J21" s="676"/>
      <c r="K21" s="676"/>
      <c r="L21" s="590"/>
      <c r="M21" s="590"/>
      <c r="N21" s="590"/>
    </row>
    <row r="22" spans="1:15" s="1" customFormat="1" ht="21.75">
      <c r="A22" s="735" t="s">
        <v>633</v>
      </c>
      <c r="B22" s="735"/>
      <c r="C22" s="735"/>
      <c r="D22" s="735"/>
      <c r="E22" s="735"/>
      <c r="F22" s="735"/>
      <c r="G22" s="735"/>
      <c r="H22" s="735"/>
      <c r="I22" s="735"/>
      <c r="J22" s="735"/>
      <c r="K22" s="735"/>
      <c r="L22" s="591"/>
      <c r="M22" s="591"/>
      <c r="N22" s="591"/>
    </row>
    <row r="23" spans="1:15" s="1" customFormat="1" ht="15">
      <c r="A23" s="657" t="s">
        <v>631</v>
      </c>
      <c r="B23" s="657"/>
      <c r="C23" s="657"/>
      <c r="D23" s="657"/>
      <c r="E23" s="657"/>
      <c r="F23" s="657"/>
      <c r="G23" s="657"/>
      <c r="H23" s="657"/>
      <c r="I23" s="657"/>
      <c r="J23" s="657"/>
      <c r="K23" s="657"/>
      <c r="L23" s="592"/>
      <c r="M23" s="592"/>
      <c r="N23" s="592"/>
    </row>
    <row r="24" spans="1:15" s="1" customFormat="1" ht="15">
      <c r="A24" s="657" t="s">
        <v>632</v>
      </c>
      <c r="B24" s="657"/>
      <c r="C24" s="657"/>
      <c r="D24" s="657"/>
      <c r="E24" s="657"/>
      <c r="F24" s="657"/>
      <c r="G24" s="657"/>
      <c r="H24" s="657"/>
      <c r="I24" s="657"/>
      <c r="J24" s="657"/>
      <c r="K24" s="657"/>
      <c r="L24" s="592"/>
      <c r="M24" s="592"/>
      <c r="N24" s="592"/>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17" t="s">
        <v>596</v>
      </c>
      <c r="B52" s="617"/>
      <c r="C52" s="617"/>
      <c r="D52" s="617"/>
      <c r="E52" s="617"/>
      <c r="F52" s="617"/>
      <c r="G52" s="617"/>
      <c r="H52" s="617"/>
      <c r="I52" s="617"/>
      <c r="J52" s="617"/>
      <c r="K52" s="617"/>
    </row>
  </sheetData>
  <mergeCells count="14">
    <mergeCell ref="A3:K3"/>
    <mergeCell ref="A4:K4"/>
    <mergeCell ref="A5:K5"/>
    <mergeCell ref="A6:K6"/>
    <mergeCell ref="A8:A9"/>
    <mergeCell ref="E8:G8"/>
    <mergeCell ref="H8:J8"/>
    <mergeCell ref="K8:K9"/>
    <mergeCell ref="B8:D8"/>
    <mergeCell ref="A52:K52"/>
    <mergeCell ref="A21:K21"/>
    <mergeCell ref="A22:K22"/>
    <mergeCell ref="A23:K23"/>
    <mergeCell ref="A24:K24"/>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1"/>
  <sheetViews>
    <sheetView rightToLeft="1" view="pageBreakPreview" zoomScaleNormal="100" zoomScaleSheetLayoutView="100" workbookViewId="0">
      <selection activeCell="L23" sqref="L23"/>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99" t="s">
        <v>143</v>
      </c>
      <c r="B1" s="500"/>
      <c r="C1" s="500"/>
      <c r="D1" s="500"/>
      <c r="E1" s="500"/>
      <c r="F1" s="500"/>
      <c r="G1" s="500"/>
      <c r="H1" s="500"/>
      <c r="I1" s="500"/>
      <c r="J1" s="500"/>
      <c r="K1" s="501" t="s">
        <v>144</v>
      </c>
    </row>
    <row r="2" spans="1:16" s="3" customFormat="1" ht="12" customHeight="1">
      <c r="A2" s="153"/>
      <c r="B2" s="154"/>
      <c r="C2" s="154"/>
      <c r="D2" s="154"/>
      <c r="E2" s="154"/>
      <c r="F2" s="154"/>
      <c r="G2" s="153"/>
      <c r="H2" s="154"/>
      <c r="I2" s="154"/>
      <c r="J2" s="154"/>
      <c r="K2" s="154"/>
    </row>
    <row r="3" spans="1:16" s="586" customFormat="1" ht="23.25">
      <c r="A3" s="676" t="s">
        <v>92</v>
      </c>
      <c r="B3" s="676"/>
      <c r="C3" s="676"/>
      <c r="D3" s="676"/>
      <c r="E3" s="676"/>
      <c r="F3" s="676"/>
      <c r="G3" s="676"/>
      <c r="H3" s="676"/>
      <c r="I3" s="676"/>
      <c r="J3" s="676"/>
      <c r="K3" s="676"/>
    </row>
    <row r="4" spans="1:16" s="587" customFormat="1" ht="21.75">
      <c r="A4" s="677" t="s">
        <v>436</v>
      </c>
      <c r="B4" s="677"/>
      <c r="C4" s="677"/>
      <c r="D4" s="677"/>
      <c r="E4" s="677"/>
      <c r="F4" s="677"/>
      <c r="G4" s="677"/>
      <c r="H4" s="677"/>
      <c r="I4" s="677"/>
      <c r="J4" s="677"/>
      <c r="K4" s="677"/>
    </row>
    <row r="5" spans="1:16" ht="15">
      <c r="A5" s="656" t="s">
        <v>220</v>
      </c>
      <c r="B5" s="656"/>
      <c r="C5" s="656"/>
      <c r="D5" s="656"/>
      <c r="E5" s="656"/>
      <c r="F5" s="656"/>
      <c r="G5" s="656"/>
      <c r="H5" s="656"/>
      <c r="I5" s="656"/>
      <c r="J5" s="656"/>
      <c r="K5" s="656"/>
    </row>
    <row r="6" spans="1:16" ht="15">
      <c r="A6" s="657" t="s">
        <v>443</v>
      </c>
      <c r="B6" s="657"/>
      <c r="C6" s="657"/>
      <c r="D6" s="657"/>
      <c r="E6" s="657"/>
      <c r="F6" s="657"/>
      <c r="G6" s="657"/>
      <c r="H6" s="657"/>
      <c r="I6" s="657"/>
      <c r="J6" s="657"/>
      <c r="K6" s="657"/>
    </row>
    <row r="7" spans="1:16" ht="15.75">
      <c r="A7" s="148" t="s">
        <v>212</v>
      </c>
      <c r="B7" s="5"/>
      <c r="C7" s="5"/>
      <c r="D7" s="6"/>
      <c r="E7" s="6"/>
      <c r="F7" s="5"/>
      <c r="G7" s="5"/>
      <c r="H7" s="6"/>
      <c r="I7" s="6"/>
      <c r="J7" s="5"/>
      <c r="K7" s="8" t="s">
        <v>211</v>
      </c>
    </row>
    <row r="8" spans="1:16" ht="37.5" customHeight="1" thickBot="1">
      <c r="A8" s="746" t="s">
        <v>598</v>
      </c>
      <c r="B8" s="660" t="s">
        <v>254</v>
      </c>
      <c r="C8" s="660"/>
      <c r="D8" s="660"/>
      <c r="E8" s="660" t="s">
        <v>257</v>
      </c>
      <c r="F8" s="660"/>
      <c r="G8" s="660"/>
      <c r="H8" s="660" t="s">
        <v>258</v>
      </c>
      <c r="I8" s="660"/>
      <c r="J8" s="660"/>
      <c r="K8" s="749" t="s">
        <v>597</v>
      </c>
    </row>
    <row r="9" spans="1:16" s="39" customFormat="1" ht="23.25" customHeight="1" thickTop="1" thickBot="1">
      <c r="A9" s="747"/>
      <c r="B9" s="745" t="s">
        <v>293</v>
      </c>
      <c r="C9" s="745" t="s">
        <v>399</v>
      </c>
      <c r="D9" s="744" t="s">
        <v>1</v>
      </c>
      <c r="E9" s="745" t="s">
        <v>293</v>
      </c>
      <c r="F9" s="745" t="s">
        <v>399</v>
      </c>
      <c r="G9" s="744" t="s">
        <v>1</v>
      </c>
      <c r="H9" s="745" t="s">
        <v>293</v>
      </c>
      <c r="I9" s="745" t="s">
        <v>399</v>
      </c>
      <c r="J9" s="744" t="s">
        <v>93</v>
      </c>
      <c r="K9" s="750"/>
    </row>
    <row r="10" spans="1:16" s="36" customFormat="1" ht="23.25" customHeight="1" thickTop="1">
      <c r="A10" s="748"/>
      <c r="B10" s="701"/>
      <c r="C10" s="701"/>
      <c r="D10" s="684"/>
      <c r="E10" s="701"/>
      <c r="F10" s="701"/>
      <c r="G10" s="684"/>
      <c r="H10" s="701"/>
      <c r="I10" s="701"/>
      <c r="J10" s="684" t="s">
        <v>94</v>
      </c>
      <c r="K10" s="751"/>
      <c r="O10" s="89" t="s">
        <v>145</v>
      </c>
      <c r="P10" s="89" t="s">
        <v>146</v>
      </c>
    </row>
    <row r="11" spans="1:16" s="36" customFormat="1" ht="24.75" customHeight="1" thickBot="1">
      <c r="A11" s="322">
        <v>-20</v>
      </c>
      <c r="B11" s="327" t="s">
        <v>411</v>
      </c>
      <c r="C11" s="327">
        <v>5</v>
      </c>
      <c r="D11" s="328">
        <f>B11+C11</f>
        <v>5</v>
      </c>
      <c r="E11" s="327">
        <v>19</v>
      </c>
      <c r="F11" s="327">
        <v>16</v>
      </c>
      <c r="G11" s="328">
        <f>E11+F11</f>
        <v>35</v>
      </c>
      <c r="H11" s="328">
        <f>B11+E11</f>
        <v>19</v>
      </c>
      <c r="I11" s="328">
        <f>C11+F11</f>
        <v>21</v>
      </c>
      <c r="J11" s="328">
        <f>H11+I11</f>
        <v>40</v>
      </c>
      <c r="K11" s="329">
        <v>-20</v>
      </c>
      <c r="N11" s="85">
        <v>-20</v>
      </c>
      <c r="O11" s="36">
        <f>D11</f>
        <v>5</v>
      </c>
      <c r="P11" s="36">
        <f>G11</f>
        <v>35</v>
      </c>
    </row>
    <row r="12" spans="1:16" s="36" customFormat="1" ht="24.75" customHeight="1" thickTop="1" thickBot="1">
      <c r="A12" s="323" t="s">
        <v>2</v>
      </c>
      <c r="B12" s="330">
        <v>76</v>
      </c>
      <c r="C12" s="330">
        <v>86</v>
      </c>
      <c r="D12" s="331">
        <f>B12+C12</f>
        <v>162</v>
      </c>
      <c r="E12" s="330">
        <v>193</v>
      </c>
      <c r="F12" s="330">
        <v>180</v>
      </c>
      <c r="G12" s="331">
        <f t="shared" ref="G12:G18" si="0">E12+F12</f>
        <v>373</v>
      </c>
      <c r="H12" s="331">
        <f t="shared" ref="H12:I18" si="1">B12+E12</f>
        <v>269</v>
      </c>
      <c r="I12" s="331">
        <f t="shared" si="1"/>
        <v>266</v>
      </c>
      <c r="J12" s="331">
        <f t="shared" ref="J12:J17" si="2">H12+I12</f>
        <v>535</v>
      </c>
      <c r="K12" s="332" t="s">
        <v>2</v>
      </c>
      <c r="N12" s="86" t="s">
        <v>2</v>
      </c>
      <c r="O12" s="36">
        <f>D12</f>
        <v>162</v>
      </c>
      <c r="P12" s="36">
        <f t="shared" ref="P12:P18" si="3">G12</f>
        <v>373</v>
      </c>
    </row>
    <row r="13" spans="1:16" s="36" customFormat="1" ht="24.75" customHeight="1" thickTop="1" thickBot="1">
      <c r="A13" s="324" t="s">
        <v>3</v>
      </c>
      <c r="B13" s="333">
        <v>214</v>
      </c>
      <c r="C13" s="333">
        <v>210</v>
      </c>
      <c r="D13" s="334">
        <f t="shared" ref="D13:D17" si="4">B13+C13</f>
        <v>424</v>
      </c>
      <c r="E13" s="333">
        <v>627</v>
      </c>
      <c r="F13" s="333">
        <v>545</v>
      </c>
      <c r="G13" s="334">
        <f t="shared" si="0"/>
        <v>1172</v>
      </c>
      <c r="H13" s="334">
        <f t="shared" si="1"/>
        <v>841</v>
      </c>
      <c r="I13" s="334">
        <f t="shared" si="1"/>
        <v>755</v>
      </c>
      <c r="J13" s="334">
        <f t="shared" si="2"/>
        <v>1596</v>
      </c>
      <c r="K13" s="335" t="s">
        <v>3</v>
      </c>
      <c r="N13" s="87" t="s">
        <v>3</v>
      </c>
      <c r="O13" s="36">
        <f t="shared" ref="O13:O17" si="5">D13</f>
        <v>424</v>
      </c>
      <c r="P13" s="36">
        <f t="shared" si="3"/>
        <v>1172</v>
      </c>
    </row>
    <row r="14" spans="1:16" s="36" customFormat="1" ht="24.75" customHeight="1" thickTop="1" thickBot="1">
      <c r="A14" s="323" t="s">
        <v>4</v>
      </c>
      <c r="B14" s="330">
        <v>209</v>
      </c>
      <c r="C14" s="330">
        <v>205</v>
      </c>
      <c r="D14" s="331">
        <f>B14+C14</f>
        <v>414</v>
      </c>
      <c r="E14" s="330">
        <v>770</v>
      </c>
      <c r="F14" s="330">
        <v>724</v>
      </c>
      <c r="G14" s="331">
        <f t="shared" si="0"/>
        <v>1494</v>
      </c>
      <c r="H14" s="331">
        <f t="shared" si="1"/>
        <v>979</v>
      </c>
      <c r="I14" s="331">
        <f t="shared" si="1"/>
        <v>929</v>
      </c>
      <c r="J14" s="331">
        <f>H14+I14</f>
        <v>1908</v>
      </c>
      <c r="K14" s="332" t="s">
        <v>4</v>
      </c>
      <c r="N14" s="86" t="s">
        <v>4</v>
      </c>
      <c r="O14" s="36">
        <f t="shared" si="5"/>
        <v>414</v>
      </c>
      <c r="P14" s="36">
        <f t="shared" si="3"/>
        <v>1494</v>
      </c>
    </row>
    <row r="15" spans="1:16" s="36" customFormat="1" ht="24.75" customHeight="1" thickTop="1" thickBot="1">
      <c r="A15" s="324" t="s">
        <v>5</v>
      </c>
      <c r="B15" s="333">
        <v>141</v>
      </c>
      <c r="C15" s="333">
        <v>121</v>
      </c>
      <c r="D15" s="334">
        <f>B15+C15</f>
        <v>262</v>
      </c>
      <c r="E15" s="333">
        <v>400</v>
      </c>
      <c r="F15" s="333">
        <v>387</v>
      </c>
      <c r="G15" s="334">
        <f t="shared" si="0"/>
        <v>787</v>
      </c>
      <c r="H15" s="334">
        <f t="shared" si="1"/>
        <v>541</v>
      </c>
      <c r="I15" s="334">
        <f t="shared" si="1"/>
        <v>508</v>
      </c>
      <c r="J15" s="334">
        <f>H15+I15</f>
        <v>1049</v>
      </c>
      <c r="K15" s="335" t="s">
        <v>5</v>
      </c>
      <c r="N15" s="87" t="s">
        <v>5</v>
      </c>
      <c r="O15" s="36">
        <f t="shared" si="5"/>
        <v>262</v>
      </c>
      <c r="P15" s="36">
        <f t="shared" si="3"/>
        <v>787</v>
      </c>
    </row>
    <row r="16" spans="1:16" s="36" customFormat="1" ht="24.75" customHeight="1" thickTop="1" thickBot="1">
      <c r="A16" s="323" t="s">
        <v>6</v>
      </c>
      <c r="B16" s="330">
        <v>46</v>
      </c>
      <c r="C16" s="330">
        <v>59</v>
      </c>
      <c r="D16" s="331">
        <f>B16+C16</f>
        <v>105</v>
      </c>
      <c r="E16" s="330">
        <v>82</v>
      </c>
      <c r="F16" s="330">
        <v>72</v>
      </c>
      <c r="G16" s="331">
        <f>E16+F16</f>
        <v>154</v>
      </c>
      <c r="H16" s="331">
        <f t="shared" si="1"/>
        <v>128</v>
      </c>
      <c r="I16" s="331">
        <f t="shared" si="1"/>
        <v>131</v>
      </c>
      <c r="J16" s="331">
        <f t="shared" si="2"/>
        <v>259</v>
      </c>
      <c r="K16" s="332" t="s">
        <v>6</v>
      </c>
      <c r="N16" s="86" t="s">
        <v>6</v>
      </c>
      <c r="O16" s="36">
        <f t="shared" si="5"/>
        <v>105</v>
      </c>
      <c r="P16" s="36">
        <f t="shared" si="3"/>
        <v>154</v>
      </c>
    </row>
    <row r="17" spans="1:16" s="36" customFormat="1" ht="24.75" customHeight="1" thickTop="1" thickBot="1">
      <c r="A17" s="324" t="s">
        <v>7</v>
      </c>
      <c r="B17" s="333">
        <v>4</v>
      </c>
      <c r="C17" s="333" t="s">
        <v>411</v>
      </c>
      <c r="D17" s="334">
        <f t="shared" si="4"/>
        <v>4</v>
      </c>
      <c r="E17" s="333">
        <v>6</v>
      </c>
      <c r="F17" s="333">
        <v>5</v>
      </c>
      <c r="G17" s="334">
        <f t="shared" si="0"/>
        <v>11</v>
      </c>
      <c r="H17" s="334">
        <f t="shared" si="1"/>
        <v>10</v>
      </c>
      <c r="I17" s="334">
        <f t="shared" si="1"/>
        <v>5</v>
      </c>
      <c r="J17" s="334">
        <f t="shared" si="2"/>
        <v>15</v>
      </c>
      <c r="K17" s="335" t="s">
        <v>7</v>
      </c>
      <c r="N17" s="87" t="s">
        <v>7</v>
      </c>
      <c r="O17" s="36">
        <f t="shared" si="5"/>
        <v>4</v>
      </c>
      <c r="P17" s="36">
        <f t="shared" si="3"/>
        <v>11</v>
      </c>
    </row>
    <row r="18" spans="1:16" s="36" customFormat="1" ht="24.75" customHeight="1" thickTop="1">
      <c r="A18" s="325" t="s">
        <v>55</v>
      </c>
      <c r="B18" s="336" t="s">
        <v>411</v>
      </c>
      <c r="C18" s="336" t="s">
        <v>411</v>
      </c>
      <c r="D18" s="337">
        <f>B18+C18</f>
        <v>0</v>
      </c>
      <c r="E18" s="336" t="s">
        <v>411</v>
      </c>
      <c r="F18" s="336">
        <v>2</v>
      </c>
      <c r="G18" s="337">
        <f t="shared" si="0"/>
        <v>2</v>
      </c>
      <c r="H18" s="337">
        <f t="shared" si="1"/>
        <v>0</v>
      </c>
      <c r="I18" s="337">
        <f>C18+F18</f>
        <v>2</v>
      </c>
      <c r="J18" s="337">
        <f>H18+I18</f>
        <v>2</v>
      </c>
      <c r="K18" s="338" t="s">
        <v>55</v>
      </c>
      <c r="N18" s="88" t="s">
        <v>55</v>
      </c>
      <c r="O18" s="36">
        <f>D18</f>
        <v>0</v>
      </c>
      <c r="P18" s="36">
        <f t="shared" si="3"/>
        <v>2</v>
      </c>
    </row>
    <row r="19" spans="1:16" s="36" customFormat="1" ht="24.75" customHeight="1">
      <c r="A19" s="440" t="s">
        <v>395</v>
      </c>
      <c r="B19" s="441">
        <v>1</v>
      </c>
      <c r="C19" s="441" t="s">
        <v>411</v>
      </c>
      <c r="D19" s="374">
        <f>B19+C19</f>
        <v>1</v>
      </c>
      <c r="E19" s="441">
        <v>2</v>
      </c>
      <c r="F19" s="441">
        <v>5</v>
      </c>
      <c r="G19" s="374">
        <f t="shared" ref="G19" si="6">E19+F19</f>
        <v>7</v>
      </c>
      <c r="H19" s="374">
        <f t="shared" ref="H19" si="7">B19+E19</f>
        <v>3</v>
      </c>
      <c r="I19" s="374">
        <f>C19+F19</f>
        <v>5</v>
      </c>
      <c r="J19" s="374">
        <f>H19+I19</f>
        <v>8</v>
      </c>
      <c r="K19" s="442" t="s">
        <v>412</v>
      </c>
      <c r="N19" s="437"/>
    </row>
    <row r="20" spans="1:16" s="36" customFormat="1" ht="24.75" customHeight="1">
      <c r="A20" s="438" t="s">
        <v>23</v>
      </c>
      <c r="B20" s="508">
        <f>SUM(B11:B19)</f>
        <v>691</v>
      </c>
      <c r="C20" s="508">
        <f t="shared" ref="C20:J20" si="8">SUM(C11:C19)</f>
        <v>686</v>
      </c>
      <c r="D20" s="509">
        <f t="shared" si="8"/>
        <v>1377</v>
      </c>
      <c r="E20" s="508">
        <f t="shared" si="8"/>
        <v>2099</v>
      </c>
      <c r="F20" s="508">
        <f t="shared" si="8"/>
        <v>1936</v>
      </c>
      <c r="G20" s="509">
        <f t="shared" si="8"/>
        <v>4035</v>
      </c>
      <c r="H20" s="509">
        <f t="shared" si="8"/>
        <v>2790</v>
      </c>
      <c r="I20" s="509">
        <f t="shared" si="8"/>
        <v>2622</v>
      </c>
      <c r="J20" s="509">
        <f t="shared" si="8"/>
        <v>5412</v>
      </c>
      <c r="K20" s="439" t="s">
        <v>24</v>
      </c>
    </row>
    <row r="21" spans="1:16" s="1" customFormat="1" ht="21.75">
      <c r="A21" s="593"/>
      <c r="B21" s="593"/>
      <c r="C21" s="593"/>
      <c r="D21" s="593"/>
      <c r="E21" s="593"/>
      <c r="F21" s="593"/>
      <c r="G21" s="593"/>
      <c r="H21" s="593"/>
      <c r="I21" s="593"/>
      <c r="J21" s="593"/>
      <c r="K21" s="593"/>
      <c r="L21" s="593"/>
      <c r="M21" s="593"/>
      <c r="N21" s="593"/>
    </row>
    <row r="22" spans="1:16" s="1" customFormat="1" ht="23.25">
      <c r="A22" s="676" t="s">
        <v>159</v>
      </c>
      <c r="B22" s="676"/>
      <c r="C22" s="676"/>
      <c r="D22" s="676"/>
      <c r="E22" s="676"/>
      <c r="F22" s="676"/>
      <c r="G22" s="676"/>
      <c r="H22" s="676"/>
      <c r="I22" s="676"/>
      <c r="J22" s="676"/>
      <c r="K22" s="676"/>
      <c r="L22" s="590"/>
      <c r="M22" s="590"/>
      <c r="N22" s="590"/>
    </row>
    <row r="23" spans="1:16" s="1" customFormat="1" ht="21.75">
      <c r="A23" s="735" t="s">
        <v>436</v>
      </c>
      <c r="B23" s="735"/>
      <c r="C23" s="735"/>
      <c r="D23" s="735"/>
      <c r="E23" s="735"/>
      <c r="F23" s="735"/>
      <c r="G23" s="735"/>
      <c r="H23" s="735"/>
      <c r="I23" s="735"/>
      <c r="J23" s="735"/>
      <c r="K23" s="735"/>
      <c r="L23" s="591"/>
      <c r="M23" s="591"/>
      <c r="N23" s="591"/>
    </row>
    <row r="24" spans="1:16" s="1" customFormat="1" ht="15">
      <c r="A24" s="657" t="s">
        <v>158</v>
      </c>
      <c r="B24" s="657"/>
      <c r="C24" s="657"/>
      <c r="D24" s="657"/>
      <c r="E24" s="657"/>
      <c r="F24" s="657"/>
      <c r="G24" s="657"/>
      <c r="H24" s="657"/>
      <c r="I24" s="657"/>
      <c r="J24" s="657"/>
      <c r="K24" s="657"/>
      <c r="L24" s="592"/>
      <c r="M24" s="592"/>
      <c r="N24" s="592"/>
    </row>
    <row r="25" spans="1:16" s="1" customFormat="1" ht="15">
      <c r="A25" s="657" t="s">
        <v>443</v>
      </c>
      <c r="B25" s="657"/>
      <c r="C25" s="657"/>
      <c r="D25" s="657"/>
      <c r="E25" s="657"/>
      <c r="F25" s="657"/>
      <c r="G25" s="657"/>
      <c r="H25" s="657"/>
      <c r="I25" s="657"/>
      <c r="J25" s="657"/>
      <c r="K25" s="657"/>
      <c r="L25" s="592"/>
      <c r="M25" s="592"/>
      <c r="N25" s="592"/>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49" t="s">
        <v>599</v>
      </c>
      <c r="B49" s="649"/>
      <c r="C49" s="649"/>
      <c r="D49" s="649"/>
      <c r="E49" s="649"/>
      <c r="F49" s="649"/>
      <c r="G49" s="649"/>
      <c r="H49" s="649"/>
      <c r="I49" s="649"/>
      <c r="J49" s="649"/>
      <c r="K49" s="649"/>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 ref="A49:K49"/>
    <mergeCell ref="A22:K22"/>
    <mergeCell ref="A23:K23"/>
    <mergeCell ref="A24:K24"/>
    <mergeCell ref="A25:K25"/>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2"/>
  <sheetViews>
    <sheetView rightToLeft="1" view="pageBreakPreview" zoomScaleNormal="100" zoomScaleSheetLayoutView="100" workbookViewId="0">
      <selection activeCell="A26" sqref="A26:K26"/>
    </sheetView>
  </sheetViews>
  <sheetFormatPr defaultColWidth="9.140625" defaultRowHeight="12.75"/>
  <cols>
    <col min="1" max="1" width="20.5703125" style="149" customWidth="1"/>
    <col min="2" max="10" width="10.140625" style="149" customWidth="1"/>
    <col min="11" max="11" width="22.85546875" style="149" customWidth="1"/>
    <col min="12" max="12" width="15.140625" style="3" customWidth="1"/>
    <col min="13" max="16" width="6.42578125" style="3" customWidth="1"/>
    <col min="17" max="16384" width="9.140625" style="3"/>
  </cols>
  <sheetData>
    <row r="1" spans="1:31" ht="30.75">
      <c r="A1" s="499" t="s">
        <v>143</v>
      </c>
      <c r="B1" s="500"/>
      <c r="C1" s="500"/>
      <c r="D1" s="500"/>
      <c r="E1" s="500"/>
      <c r="F1" s="500"/>
      <c r="G1" s="500"/>
      <c r="H1" s="500"/>
      <c r="I1" s="500"/>
      <c r="J1" s="500"/>
      <c r="K1" s="501" t="s">
        <v>144</v>
      </c>
    </row>
    <row r="2" spans="1:31" ht="12" customHeight="1">
      <c r="A2" s="153"/>
      <c r="B2" s="154"/>
      <c r="C2" s="154"/>
      <c r="D2" s="154"/>
      <c r="E2" s="154"/>
      <c r="F2" s="154"/>
      <c r="G2" s="154"/>
      <c r="H2" s="3"/>
      <c r="I2" s="154"/>
      <c r="J2" s="3"/>
      <c r="K2" s="154"/>
    </row>
    <row r="3" spans="1:31" s="584" customFormat="1" ht="23.25">
      <c r="A3" s="654" t="s">
        <v>274</v>
      </c>
      <c r="B3" s="654"/>
      <c r="C3" s="654"/>
      <c r="D3" s="654"/>
      <c r="E3" s="654"/>
      <c r="F3" s="654"/>
      <c r="G3" s="654"/>
      <c r="H3" s="654"/>
      <c r="I3" s="654"/>
      <c r="J3" s="654"/>
      <c r="K3" s="654"/>
    </row>
    <row r="4" spans="1:31" s="2" customFormat="1" ht="21.75">
      <c r="A4" s="655" t="s">
        <v>436</v>
      </c>
      <c r="B4" s="655"/>
      <c r="C4" s="655"/>
      <c r="D4" s="655"/>
      <c r="E4" s="655"/>
      <c r="F4" s="655"/>
      <c r="G4" s="655"/>
      <c r="H4" s="655"/>
      <c r="I4" s="655"/>
      <c r="J4" s="655"/>
      <c r="K4" s="655"/>
    </row>
    <row r="5" spans="1:31" s="2" customFormat="1" ht="18">
      <c r="A5" s="656" t="s">
        <v>273</v>
      </c>
      <c r="B5" s="656"/>
      <c r="C5" s="656"/>
      <c r="D5" s="656"/>
      <c r="E5" s="656"/>
      <c r="F5" s="656"/>
      <c r="G5" s="656"/>
      <c r="H5" s="656"/>
      <c r="I5" s="656"/>
      <c r="J5" s="656"/>
      <c r="K5" s="656"/>
    </row>
    <row r="6" spans="1:31" ht="15">
      <c r="A6" s="657" t="s">
        <v>443</v>
      </c>
      <c r="B6" s="657"/>
      <c r="C6" s="657"/>
      <c r="D6" s="657"/>
      <c r="E6" s="657"/>
      <c r="F6" s="657"/>
      <c r="G6" s="657"/>
      <c r="H6" s="657"/>
      <c r="I6" s="657"/>
      <c r="J6" s="657"/>
      <c r="K6" s="657"/>
    </row>
    <row r="7" spans="1:31" s="7" customFormat="1" ht="15.75">
      <c r="A7" s="148" t="s">
        <v>229</v>
      </c>
      <c r="B7" s="148"/>
      <c r="C7" s="148"/>
      <c r="D7" s="148"/>
      <c r="E7" s="148"/>
      <c r="F7" s="148"/>
      <c r="G7" s="148"/>
      <c r="H7" s="148"/>
      <c r="I7" s="148"/>
      <c r="J7" s="148"/>
      <c r="K7" s="8" t="s">
        <v>230</v>
      </c>
      <c r="M7" s="5"/>
      <c r="O7" s="5"/>
      <c r="P7" s="5"/>
    </row>
    <row r="8" spans="1:31" ht="33.75" customHeight="1" thickBot="1">
      <c r="A8" s="754" t="s">
        <v>600</v>
      </c>
      <c r="B8" s="660" t="s">
        <v>254</v>
      </c>
      <c r="C8" s="660"/>
      <c r="D8" s="660"/>
      <c r="E8" s="660" t="s">
        <v>257</v>
      </c>
      <c r="F8" s="660"/>
      <c r="G8" s="660"/>
      <c r="H8" s="660" t="s">
        <v>258</v>
      </c>
      <c r="I8" s="660"/>
      <c r="J8" s="660"/>
      <c r="K8" s="749" t="s">
        <v>601</v>
      </c>
    </row>
    <row r="9" spans="1:31" ht="23.45" customHeight="1" thickTop="1" thickBot="1">
      <c r="A9" s="755"/>
      <c r="B9" s="752" t="s">
        <v>255</v>
      </c>
      <c r="C9" s="752" t="s">
        <v>256</v>
      </c>
      <c r="D9" s="752" t="s">
        <v>133</v>
      </c>
      <c r="E9" s="752" t="s">
        <v>255</v>
      </c>
      <c r="F9" s="752" t="s">
        <v>256</v>
      </c>
      <c r="G9" s="752" t="s">
        <v>133</v>
      </c>
      <c r="H9" s="752" t="s">
        <v>255</v>
      </c>
      <c r="I9" s="752" t="s">
        <v>256</v>
      </c>
      <c r="J9" s="752" t="s">
        <v>133</v>
      </c>
      <c r="K9" s="750"/>
    </row>
    <row r="10" spans="1:31" s="9" customFormat="1" ht="23.45" customHeight="1" thickTop="1">
      <c r="A10" s="756"/>
      <c r="B10" s="753"/>
      <c r="C10" s="753"/>
      <c r="D10" s="753"/>
      <c r="E10" s="753"/>
      <c r="F10" s="753"/>
      <c r="G10" s="753"/>
      <c r="H10" s="753"/>
      <c r="I10" s="753"/>
      <c r="J10" s="753"/>
      <c r="K10" s="751"/>
      <c r="M10" s="118" t="s">
        <v>255</v>
      </c>
      <c r="N10" s="118" t="s">
        <v>256</v>
      </c>
      <c r="P10" s="198"/>
      <c r="Q10" s="198"/>
      <c r="R10" s="198"/>
      <c r="S10" s="198"/>
      <c r="T10" s="198"/>
      <c r="U10" s="198"/>
      <c r="V10" s="198"/>
      <c r="W10" s="198"/>
      <c r="X10" s="198"/>
      <c r="Y10" s="198"/>
      <c r="Z10" s="198"/>
      <c r="AA10" s="198"/>
      <c r="AB10" s="198"/>
      <c r="AC10" s="198"/>
      <c r="AD10" s="198"/>
      <c r="AE10" s="198"/>
    </row>
    <row r="11" spans="1:31" s="10" customFormat="1" ht="24.75" customHeight="1" thickBot="1">
      <c r="A11" s="203" t="s">
        <v>56</v>
      </c>
      <c r="B11" s="248">
        <v>60</v>
      </c>
      <c r="C11" s="248">
        <v>37</v>
      </c>
      <c r="D11" s="206">
        <f>B11+C11</f>
        <v>97</v>
      </c>
      <c r="E11" s="546">
        <v>288</v>
      </c>
      <c r="F11" s="546">
        <v>87</v>
      </c>
      <c r="G11" s="206">
        <f>E11+F11</f>
        <v>375</v>
      </c>
      <c r="H11" s="206">
        <f t="shared" ref="H11:H19" si="0">B11+E11</f>
        <v>348</v>
      </c>
      <c r="I11" s="206">
        <f t="shared" ref="I11:I19" si="1">C11+F11</f>
        <v>124</v>
      </c>
      <c r="J11" s="206">
        <f t="shared" ref="J11:J16" si="2">H11+I11</f>
        <v>472</v>
      </c>
      <c r="K11" s="207" t="s">
        <v>57</v>
      </c>
      <c r="L11" s="79" t="s">
        <v>265</v>
      </c>
      <c r="M11" s="97">
        <f>H11</f>
        <v>348</v>
      </c>
      <c r="N11" s="97">
        <f>I11</f>
        <v>124</v>
      </c>
      <c r="P11" s="198"/>
      <c r="Q11" s="198"/>
      <c r="R11" s="198"/>
      <c r="S11" s="198"/>
      <c r="T11" s="198"/>
      <c r="U11" s="198"/>
      <c r="V11" s="198"/>
      <c r="W11" s="198"/>
      <c r="X11" s="198"/>
      <c r="Y11" s="198"/>
      <c r="Z11" s="198"/>
      <c r="AA11" s="198"/>
      <c r="AB11" s="198"/>
      <c r="AC11" s="198"/>
      <c r="AD11" s="198"/>
      <c r="AE11" s="198"/>
    </row>
    <row r="12" spans="1:31" s="10" customFormat="1" ht="24.75" customHeight="1" thickTop="1" thickBot="1">
      <c r="A12" s="208" t="s">
        <v>58</v>
      </c>
      <c r="B12" s="249">
        <v>31</v>
      </c>
      <c r="C12" s="249">
        <v>26</v>
      </c>
      <c r="D12" s="216">
        <f t="shared" ref="D12:D14" si="3">B12+C12</f>
        <v>57</v>
      </c>
      <c r="E12" s="547">
        <v>42</v>
      </c>
      <c r="F12" s="547">
        <v>10</v>
      </c>
      <c r="G12" s="216">
        <f t="shared" ref="G12:G14" si="4">E12+F12</f>
        <v>52</v>
      </c>
      <c r="H12" s="216">
        <f t="shared" si="0"/>
        <v>73</v>
      </c>
      <c r="I12" s="216">
        <f t="shared" si="1"/>
        <v>36</v>
      </c>
      <c r="J12" s="216">
        <f t="shared" si="2"/>
        <v>109</v>
      </c>
      <c r="K12" s="212" t="s">
        <v>59</v>
      </c>
      <c r="L12" s="79" t="s">
        <v>266</v>
      </c>
      <c r="M12" s="97">
        <f t="shared" ref="M12:N19" si="5">H12</f>
        <v>73</v>
      </c>
      <c r="N12" s="97">
        <f t="shared" si="5"/>
        <v>36</v>
      </c>
      <c r="P12" s="198"/>
      <c r="Q12" s="198"/>
      <c r="R12" s="198"/>
      <c r="S12" s="198"/>
      <c r="T12" s="198"/>
      <c r="U12" s="198"/>
      <c r="V12" s="198"/>
      <c r="W12" s="198"/>
      <c r="X12" s="198"/>
      <c r="Y12" s="198"/>
      <c r="Z12" s="198"/>
      <c r="AA12" s="198"/>
      <c r="AB12" s="198"/>
      <c r="AC12" s="198"/>
      <c r="AD12" s="198"/>
      <c r="AE12" s="198"/>
    </row>
    <row r="13" spans="1:31" s="10" customFormat="1" ht="24.75" customHeight="1" thickTop="1" thickBot="1">
      <c r="A13" s="203" t="s">
        <v>60</v>
      </c>
      <c r="B13" s="250">
        <v>3</v>
      </c>
      <c r="C13" s="250">
        <v>4</v>
      </c>
      <c r="D13" s="251">
        <f t="shared" si="3"/>
        <v>7</v>
      </c>
      <c r="E13" s="548">
        <v>9</v>
      </c>
      <c r="F13" s="548">
        <v>2</v>
      </c>
      <c r="G13" s="251">
        <f t="shared" si="4"/>
        <v>11</v>
      </c>
      <c r="H13" s="251">
        <f t="shared" si="0"/>
        <v>12</v>
      </c>
      <c r="I13" s="251">
        <f t="shared" si="1"/>
        <v>6</v>
      </c>
      <c r="J13" s="251">
        <f t="shared" si="2"/>
        <v>18</v>
      </c>
      <c r="K13" s="207" t="s">
        <v>61</v>
      </c>
      <c r="L13" s="79" t="s">
        <v>267</v>
      </c>
      <c r="M13" s="97">
        <f t="shared" si="5"/>
        <v>12</v>
      </c>
      <c r="N13" s="97">
        <f t="shared" si="5"/>
        <v>6</v>
      </c>
      <c r="P13" s="198"/>
      <c r="Q13" s="198"/>
      <c r="R13" s="198"/>
      <c r="S13" s="198"/>
      <c r="T13" s="198"/>
      <c r="U13" s="198"/>
      <c r="V13" s="198"/>
      <c r="W13" s="198"/>
      <c r="X13" s="198"/>
      <c r="Y13" s="199"/>
      <c r="Z13" s="199"/>
      <c r="AA13" s="199"/>
      <c r="AB13" s="199"/>
      <c r="AC13" s="199"/>
      <c r="AD13" s="199"/>
      <c r="AE13" s="199"/>
    </row>
    <row r="14" spans="1:31" s="10" customFormat="1" ht="24.75" customHeight="1" thickTop="1" thickBot="1">
      <c r="A14" s="208" t="s">
        <v>91</v>
      </c>
      <c r="B14" s="249">
        <v>5</v>
      </c>
      <c r="C14" s="249">
        <v>2</v>
      </c>
      <c r="D14" s="216">
        <f t="shared" si="3"/>
        <v>7</v>
      </c>
      <c r="E14" s="547">
        <v>8</v>
      </c>
      <c r="F14" s="547">
        <v>2</v>
      </c>
      <c r="G14" s="216">
        <f t="shared" si="4"/>
        <v>10</v>
      </c>
      <c r="H14" s="216">
        <f t="shared" si="0"/>
        <v>13</v>
      </c>
      <c r="I14" s="216">
        <f t="shared" si="1"/>
        <v>4</v>
      </c>
      <c r="J14" s="216">
        <f t="shared" si="2"/>
        <v>17</v>
      </c>
      <c r="K14" s="212" t="s">
        <v>62</v>
      </c>
      <c r="L14" s="79" t="s">
        <v>268</v>
      </c>
      <c r="M14" s="97">
        <f t="shared" si="5"/>
        <v>13</v>
      </c>
      <c r="N14" s="97">
        <f t="shared" si="5"/>
        <v>4</v>
      </c>
      <c r="P14" s="198"/>
      <c r="Q14" s="198"/>
      <c r="R14" s="198"/>
      <c r="S14" s="198"/>
      <c r="T14" s="198"/>
      <c r="U14" s="198"/>
      <c r="V14" s="198"/>
      <c r="W14" s="198"/>
      <c r="X14" s="198"/>
      <c r="Y14" s="199"/>
      <c r="Z14" s="199"/>
      <c r="AA14" s="199"/>
      <c r="AB14" s="199"/>
      <c r="AC14" s="199"/>
      <c r="AD14" s="199"/>
      <c r="AE14" s="199"/>
    </row>
    <row r="15" spans="1:31" s="10" customFormat="1" ht="24.75" customHeight="1" thickTop="1" thickBot="1">
      <c r="A15" s="203" t="s">
        <v>63</v>
      </c>
      <c r="B15" s="250">
        <v>3</v>
      </c>
      <c r="C15" s="250">
        <v>3</v>
      </c>
      <c r="D15" s="251">
        <f>B15+C15</f>
        <v>6</v>
      </c>
      <c r="E15" s="548">
        <v>5</v>
      </c>
      <c r="F15" s="548">
        <v>2</v>
      </c>
      <c r="G15" s="251">
        <f>E15+F15</f>
        <v>7</v>
      </c>
      <c r="H15" s="251">
        <f t="shared" si="0"/>
        <v>8</v>
      </c>
      <c r="I15" s="251">
        <f t="shared" si="1"/>
        <v>5</v>
      </c>
      <c r="J15" s="251">
        <f t="shared" si="2"/>
        <v>13</v>
      </c>
      <c r="K15" s="207" t="s">
        <v>64</v>
      </c>
      <c r="L15" s="79" t="s">
        <v>269</v>
      </c>
      <c r="M15" s="97">
        <f t="shared" si="5"/>
        <v>8</v>
      </c>
      <c r="N15" s="97">
        <f t="shared" si="5"/>
        <v>5</v>
      </c>
      <c r="P15" s="198"/>
      <c r="Q15" s="198"/>
      <c r="R15" s="198"/>
      <c r="S15" s="198"/>
      <c r="T15" s="198"/>
      <c r="U15" s="198"/>
      <c r="V15" s="198"/>
      <c r="W15" s="198"/>
      <c r="X15" s="198"/>
      <c r="Y15" s="199"/>
      <c r="Z15" s="199"/>
      <c r="AA15" s="199"/>
      <c r="AB15" s="199"/>
      <c r="AC15" s="199"/>
      <c r="AD15" s="199"/>
      <c r="AE15" s="199"/>
    </row>
    <row r="16" spans="1:31" s="10" customFormat="1" ht="24.75" customHeight="1" thickTop="1" thickBot="1">
      <c r="A16" s="208" t="s">
        <v>65</v>
      </c>
      <c r="B16" s="507" t="s">
        <v>411</v>
      </c>
      <c r="C16" s="249">
        <v>1</v>
      </c>
      <c r="D16" s="216">
        <f t="shared" ref="D16:D19" si="6">B16+C16</f>
        <v>1</v>
      </c>
      <c r="E16" s="545">
        <v>3</v>
      </c>
      <c r="F16" s="545">
        <v>1</v>
      </c>
      <c r="G16" s="216">
        <f t="shared" ref="G16" si="7">E16+F16</f>
        <v>4</v>
      </c>
      <c r="H16" s="216">
        <f t="shared" si="0"/>
        <v>3</v>
      </c>
      <c r="I16" s="216">
        <f t="shared" si="1"/>
        <v>2</v>
      </c>
      <c r="J16" s="216">
        <f t="shared" si="2"/>
        <v>5</v>
      </c>
      <c r="K16" s="212" t="s">
        <v>66</v>
      </c>
      <c r="L16" s="79" t="s">
        <v>270</v>
      </c>
      <c r="M16" s="97">
        <f t="shared" si="5"/>
        <v>3</v>
      </c>
      <c r="N16" s="97">
        <f t="shared" si="5"/>
        <v>2</v>
      </c>
      <c r="P16" s="198"/>
      <c r="Q16" s="198"/>
      <c r="R16" s="198"/>
      <c r="S16" s="198"/>
      <c r="T16" s="198"/>
      <c r="U16" s="198"/>
      <c r="V16" s="198"/>
      <c r="W16" s="198"/>
      <c r="X16" s="198"/>
      <c r="Y16" s="199"/>
      <c r="Z16" s="199"/>
      <c r="AA16" s="199"/>
      <c r="AB16" s="199"/>
      <c r="AC16" s="199"/>
      <c r="AD16" s="199"/>
      <c r="AE16" s="199"/>
    </row>
    <row r="17" spans="1:31" s="10" customFormat="1" ht="24.75" customHeight="1" thickTop="1" thickBot="1">
      <c r="A17" s="203" t="s">
        <v>67</v>
      </c>
      <c r="B17" s="506" t="s">
        <v>411</v>
      </c>
      <c r="C17" s="250">
        <v>1</v>
      </c>
      <c r="D17" s="251">
        <f>B17+C17</f>
        <v>1</v>
      </c>
      <c r="E17" s="549">
        <v>2</v>
      </c>
      <c r="F17" s="549">
        <v>1</v>
      </c>
      <c r="G17" s="251">
        <f>E17+F17</f>
        <v>3</v>
      </c>
      <c r="H17" s="251">
        <f t="shared" si="0"/>
        <v>2</v>
      </c>
      <c r="I17" s="251">
        <f t="shared" si="1"/>
        <v>2</v>
      </c>
      <c r="J17" s="251">
        <f t="shared" ref="J17:J18" si="8">H17+I17</f>
        <v>4</v>
      </c>
      <c r="K17" s="207" t="s">
        <v>68</v>
      </c>
      <c r="L17" s="79" t="s">
        <v>271</v>
      </c>
      <c r="M17" s="97">
        <f t="shared" si="5"/>
        <v>2</v>
      </c>
      <c r="N17" s="97">
        <f t="shared" si="5"/>
        <v>2</v>
      </c>
      <c r="P17" s="198"/>
      <c r="Q17" s="198"/>
      <c r="R17" s="198"/>
      <c r="S17" s="198"/>
      <c r="T17" s="198"/>
      <c r="U17" s="198"/>
      <c r="V17" s="198"/>
      <c r="W17" s="198"/>
      <c r="X17" s="198"/>
      <c r="Y17" s="199"/>
      <c r="Z17" s="199"/>
      <c r="AA17" s="199"/>
      <c r="AB17" s="199"/>
      <c r="AC17" s="199"/>
      <c r="AD17" s="199"/>
      <c r="AE17" s="199"/>
    </row>
    <row r="18" spans="1:31" s="10" customFormat="1" ht="24.75" customHeight="1" thickTop="1" thickBot="1">
      <c r="A18" s="208" t="s">
        <v>69</v>
      </c>
      <c r="B18" s="249">
        <v>2</v>
      </c>
      <c r="C18" s="249">
        <v>2</v>
      </c>
      <c r="D18" s="216">
        <f t="shared" si="6"/>
        <v>4</v>
      </c>
      <c r="E18" s="547" t="s">
        <v>411</v>
      </c>
      <c r="F18" s="547" t="s">
        <v>411</v>
      </c>
      <c r="G18" s="216">
        <f>E18+F18</f>
        <v>0</v>
      </c>
      <c r="H18" s="216">
        <f t="shared" si="0"/>
        <v>2</v>
      </c>
      <c r="I18" s="216">
        <f t="shared" si="1"/>
        <v>2</v>
      </c>
      <c r="J18" s="216">
        <f t="shared" si="8"/>
        <v>4</v>
      </c>
      <c r="K18" s="212" t="s">
        <v>157</v>
      </c>
      <c r="L18" s="79" t="s">
        <v>272</v>
      </c>
      <c r="M18" s="97">
        <f t="shared" si="5"/>
        <v>2</v>
      </c>
      <c r="N18" s="97">
        <f t="shared" si="5"/>
        <v>2</v>
      </c>
      <c r="P18" s="198"/>
      <c r="Q18" s="198"/>
      <c r="R18" s="198"/>
      <c r="S18" s="198"/>
      <c r="T18" s="198"/>
      <c r="U18" s="198"/>
      <c r="V18" s="198"/>
      <c r="W18" s="198"/>
      <c r="X18" s="198"/>
      <c r="Y18" s="199"/>
      <c r="Z18" s="199"/>
      <c r="AA18" s="199"/>
      <c r="AB18" s="199"/>
      <c r="AC18" s="199"/>
      <c r="AD18" s="199"/>
      <c r="AE18" s="199"/>
    </row>
    <row r="19" spans="1:31" s="10" customFormat="1" ht="24.75" customHeight="1" thickTop="1">
      <c r="A19" s="253" t="s">
        <v>70</v>
      </c>
      <c r="B19" s="382">
        <v>5</v>
      </c>
      <c r="C19" s="250">
        <v>4</v>
      </c>
      <c r="D19" s="251">
        <f t="shared" si="6"/>
        <v>9</v>
      </c>
      <c r="E19" s="550" t="s">
        <v>411</v>
      </c>
      <c r="F19" s="550" t="s">
        <v>411</v>
      </c>
      <c r="G19" s="251">
        <f>E19+F19</f>
        <v>0</v>
      </c>
      <c r="H19" s="251">
        <f t="shared" si="0"/>
        <v>5</v>
      </c>
      <c r="I19" s="251">
        <f t="shared" si="1"/>
        <v>4</v>
      </c>
      <c r="J19" s="251">
        <f>H19+I19</f>
        <v>9</v>
      </c>
      <c r="K19" s="255" t="s">
        <v>287</v>
      </c>
      <c r="L19" s="79" t="s">
        <v>301</v>
      </c>
      <c r="M19" s="97">
        <f t="shared" si="5"/>
        <v>5</v>
      </c>
      <c r="N19" s="97">
        <f t="shared" si="5"/>
        <v>4</v>
      </c>
      <c r="P19" s="198"/>
      <c r="Q19" s="198"/>
      <c r="R19" s="198"/>
      <c r="S19" s="198"/>
      <c r="T19" s="198"/>
      <c r="U19" s="198"/>
      <c r="V19" s="198"/>
      <c r="W19" s="198"/>
      <c r="X19" s="198"/>
      <c r="Y19" s="199"/>
      <c r="Z19" s="199"/>
      <c r="AA19" s="199"/>
      <c r="AB19" s="199"/>
      <c r="AC19" s="199"/>
      <c r="AD19" s="199"/>
      <c r="AE19" s="199"/>
    </row>
    <row r="20" spans="1:31" s="10" customFormat="1" ht="24.75" customHeight="1">
      <c r="A20" s="256" t="s">
        <v>11</v>
      </c>
      <c r="B20" s="257">
        <f>SUM(B11:B19)</f>
        <v>109</v>
      </c>
      <c r="C20" s="257">
        <f>SUM(C11:C19)</f>
        <v>80</v>
      </c>
      <c r="D20" s="257">
        <f t="shared" ref="D20:G20" si="9">SUM(D11:D19)</f>
        <v>189</v>
      </c>
      <c r="E20" s="257">
        <f>SUM(E11:E19)</f>
        <v>357</v>
      </c>
      <c r="F20" s="257">
        <f t="shared" si="9"/>
        <v>105</v>
      </c>
      <c r="G20" s="257">
        <f t="shared" si="9"/>
        <v>462</v>
      </c>
      <c r="H20" s="257">
        <f>SUM(H11:H19)</f>
        <v>466</v>
      </c>
      <c r="I20" s="257">
        <f>SUM(I11:I19)</f>
        <v>185</v>
      </c>
      <c r="J20" s="257">
        <f>SUM(J11:J19)</f>
        <v>651</v>
      </c>
      <c r="K20" s="258" t="s">
        <v>12</v>
      </c>
      <c r="M20" s="10">
        <f>SUM(M11:M19)</f>
        <v>466</v>
      </c>
      <c r="N20" s="10">
        <f>SUM(N11:N19)</f>
        <v>185</v>
      </c>
      <c r="P20" s="198"/>
      <c r="Q20" s="198"/>
      <c r="R20" s="198"/>
      <c r="S20" s="198"/>
      <c r="T20" s="198"/>
      <c r="U20" s="198"/>
      <c r="V20" s="198"/>
      <c r="W20" s="198"/>
      <c r="X20" s="198"/>
      <c r="Y20" s="199"/>
      <c r="Z20" s="199"/>
      <c r="AA20" s="199"/>
      <c r="AB20" s="199"/>
      <c r="AC20" s="199"/>
      <c r="AD20" s="199"/>
      <c r="AE20" s="199"/>
    </row>
    <row r="21" spans="1:31" ht="14.25">
      <c r="A21" s="153"/>
      <c r="B21" s="153"/>
      <c r="C21" s="153"/>
      <c r="D21" s="153"/>
      <c r="E21" s="153"/>
      <c r="F21" s="153"/>
      <c r="G21" s="153"/>
      <c r="H21" s="153"/>
      <c r="I21" s="153"/>
      <c r="J21" s="153"/>
      <c r="K21" s="153"/>
      <c r="L21" s="149"/>
      <c r="M21" s="149"/>
      <c r="P21" s="198"/>
      <c r="Q21" s="198"/>
      <c r="R21" s="198"/>
      <c r="S21" s="198"/>
      <c r="T21" s="198"/>
      <c r="U21" s="198"/>
      <c r="V21" s="198"/>
      <c r="W21" s="198"/>
      <c r="X21" s="198"/>
      <c r="Y21" s="199"/>
      <c r="Z21" s="199"/>
      <c r="AA21" s="199"/>
      <c r="AB21" s="199"/>
      <c r="AC21" s="199"/>
      <c r="AD21" s="199"/>
      <c r="AE21" s="199"/>
    </row>
    <row r="22" spans="1:31" ht="18" customHeight="1">
      <c r="A22" s="153"/>
      <c r="B22" s="153"/>
      <c r="C22" s="153"/>
      <c r="D22" s="153"/>
      <c r="E22" s="153"/>
      <c r="F22" s="153"/>
      <c r="G22" s="153"/>
      <c r="H22" s="153"/>
      <c r="I22" s="153"/>
      <c r="J22" s="153"/>
      <c r="K22" s="153"/>
      <c r="L22" s="149"/>
      <c r="M22" s="149"/>
      <c r="P22" s="198"/>
      <c r="Q22" s="198"/>
      <c r="R22" s="198"/>
      <c r="S22" s="198"/>
      <c r="T22" s="198"/>
      <c r="U22" s="198"/>
      <c r="V22" s="198"/>
      <c r="W22" s="198"/>
      <c r="X22" s="198"/>
      <c r="Y22" s="198"/>
      <c r="Z22" s="198"/>
      <c r="AA22" s="198"/>
      <c r="AB22" s="198"/>
      <c r="AC22" s="198"/>
      <c r="AD22" s="198"/>
      <c r="AE22" s="198"/>
    </row>
    <row r="23" spans="1:31" ht="18" customHeight="1">
      <c r="A23" s="630" t="s">
        <v>603</v>
      </c>
      <c r="B23" s="630"/>
      <c r="C23" s="630"/>
      <c r="D23" s="630"/>
      <c r="E23" s="630"/>
      <c r="F23" s="630"/>
      <c r="G23" s="630"/>
      <c r="H23" s="630"/>
      <c r="I23" s="630"/>
      <c r="J23" s="630"/>
      <c r="K23" s="630"/>
    </row>
    <row r="24" spans="1:31" ht="18" customHeight="1">
      <c r="A24" s="630" t="s">
        <v>436</v>
      </c>
      <c r="B24" s="630"/>
      <c r="C24" s="630"/>
      <c r="D24" s="630"/>
      <c r="E24" s="630"/>
      <c r="F24" s="630"/>
      <c r="G24" s="630"/>
      <c r="H24" s="630"/>
      <c r="I24" s="630"/>
      <c r="J24" s="630"/>
      <c r="K24" s="630"/>
    </row>
    <row r="25" spans="1:31" ht="18" customHeight="1">
      <c r="A25" s="631" t="s">
        <v>604</v>
      </c>
      <c r="B25" s="631"/>
      <c r="C25" s="631"/>
      <c r="D25" s="631"/>
      <c r="E25" s="631"/>
      <c r="F25" s="631"/>
      <c r="G25" s="631"/>
      <c r="H25" s="631"/>
      <c r="I25" s="631"/>
      <c r="J25" s="631"/>
      <c r="K25" s="631"/>
    </row>
    <row r="26" spans="1:31" ht="18" customHeight="1">
      <c r="A26" s="631" t="s">
        <v>443</v>
      </c>
      <c r="B26" s="631"/>
      <c r="C26" s="631"/>
      <c r="D26" s="631"/>
      <c r="E26" s="631"/>
      <c r="F26" s="631"/>
      <c r="G26" s="631"/>
      <c r="H26" s="631"/>
      <c r="I26" s="631"/>
      <c r="J26" s="631"/>
      <c r="K26" s="631"/>
    </row>
    <row r="27" spans="1:31" ht="18" customHeight="1">
      <c r="A27" s="153"/>
      <c r="B27" s="153"/>
      <c r="C27" s="153"/>
      <c r="D27" s="153"/>
      <c r="E27" s="153"/>
      <c r="F27" s="153"/>
      <c r="G27" s="153"/>
      <c r="H27" s="153"/>
      <c r="I27" s="153"/>
      <c r="J27" s="153"/>
      <c r="K27" s="153"/>
    </row>
    <row r="28" spans="1:31" ht="18" customHeight="1">
      <c r="A28" s="153"/>
      <c r="B28" s="153"/>
      <c r="C28" s="153"/>
      <c r="D28" s="153"/>
      <c r="E28" s="153"/>
      <c r="F28" s="153"/>
      <c r="G28" s="153"/>
      <c r="H28" s="153"/>
      <c r="I28" s="153"/>
      <c r="J28" s="153"/>
      <c r="K28" s="153"/>
    </row>
    <row r="29" spans="1:31" ht="18" customHeight="1">
      <c r="A29" s="153"/>
      <c r="B29" s="153"/>
      <c r="C29" s="153"/>
      <c r="D29" s="153"/>
      <c r="E29" s="153"/>
      <c r="F29" s="153"/>
      <c r="G29" s="153"/>
      <c r="H29" s="153"/>
      <c r="I29" s="153"/>
      <c r="J29" s="153"/>
      <c r="K29" s="153"/>
    </row>
    <row r="30" spans="1:31" ht="18" customHeight="1">
      <c r="A30" s="153"/>
      <c r="B30" s="153"/>
      <c r="C30" s="153"/>
      <c r="D30" s="153"/>
      <c r="E30" s="153"/>
      <c r="F30" s="153"/>
      <c r="G30" s="153"/>
      <c r="H30" s="153"/>
      <c r="I30" s="153"/>
      <c r="J30" s="153"/>
      <c r="K30" s="153"/>
    </row>
    <row r="31" spans="1:31" ht="18" customHeight="1">
      <c r="A31" s="153"/>
      <c r="B31" s="153"/>
      <c r="C31" s="153"/>
      <c r="D31" s="153"/>
      <c r="E31" s="153"/>
      <c r="F31" s="153"/>
      <c r="G31" s="153"/>
      <c r="H31" s="153"/>
      <c r="I31" s="153"/>
      <c r="J31" s="153"/>
      <c r="K31" s="153"/>
    </row>
    <row r="32" spans="1:31" ht="18" customHeight="1">
      <c r="A32" s="153"/>
      <c r="B32" s="153"/>
      <c r="C32" s="153"/>
      <c r="D32" s="153"/>
      <c r="E32" s="153"/>
      <c r="F32" s="153"/>
      <c r="G32" s="153"/>
      <c r="H32" s="153"/>
      <c r="I32" s="153"/>
      <c r="J32" s="153"/>
      <c r="K32" s="153"/>
    </row>
    <row r="33" spans="1:11" ht="18" customHeight="1">
      <c r="A33" s="153"/>
      <c r="B33" s="153"/>
      <c r="C33" s="153"/>
      <c r="D33" s="153"/>
      <c r="E33" s="153"/>
      <c r="F33" s="153"/>
      <c r="G33" s="153"/>
      <c r="H33" s="153"/>
      <c r="I33" s="153"/>
      <c r="J33" s="153"/>
      <c r="K33" s="153"/>
    </row>
    <row r="34" spans="1:11" ht="18" customHeight="1">
      <c r="A34" s="153"/>
      <c r="B34" s="153"/>
      <c r="C34" s="153"/>
      <c r="D34" s="153"/>
      <c r="E34" s="153"/>
      <c r="F34" s="153"/>
      <c r="G34" s="153"/>
      <c r="H34" s="153"/>
      <c r="I34" s="153"/>
      <c r="J34" s="153"/>
      <c r="K34" s="153"/>
    </row>
    <row r="35" spans="1:11" ht="18" customHeight="1">
      <c r="A35" s="153"/>
      <c r="B35" s="153"/>
      <c r="C35" s="153"/>
      <c r="D35" s="153"/>
      <c r="E35" s="153"/>
      <c r="F35" s="153"/>
      <c r="G35" s="153"/>
      <c r="H35" s="153"/>
      <c r="I35" s="153"/>
      <c r="J35" s="153"/>
      <c r="K35" s="153"/>
    </row>
    <row r="36" spans="1:11" ht="18" customHeight="1">
      <c r="A36" s="153"/>
      <c r="B36" s="153"/>
      <c r="C36" s="153"/>
      <c r="D36" s="153"/>
      <c r="E36" s="153"/>
      <c r="F36" s="153"/>
      <c r="G36" s="153"/>
      <c r="H36" s="153"/>
      <c r="I36" s="153"/>
      <c r="J36" s="153"/>
      <c r="K36" s="153"/>
    </row>
    <row r="37" spans="1:11" ht="18" customHeight="1">
      <c r="A37" s="153"/>
      <c r="B37" s="153"/>
      <c r="C37" s="153"/>
      <c r="D37" s="153"/>
      <c r="E37" s="153"/>
      <c r="F37" s="153"/>
      <c r="G37" s="153"/>
      <c r="H37" s="153"/>
      <c r="I37" s="153"/>
      <c r="J37" s="153"/>
      <c r="K37" s="153"/>
    </row>
    <row r="38" spans="1:11" ht="18" customHeight="1">
      <c r="A38" s="153"/>
      <c r="B38" s="153"/>
      <c r="C38" s="153"/>
      <c r="D38" s="153"/>
      <c r="E38" s="153"/>
      <c r="F38" s="153"/>
      <c r="G38" s="153"/>
      <c r="H38" s="153"/>
      <c r="I38" s="153"/>
      <c r="J38" s="153"/>
      <c r="K38" s="153"/>
    </row>
    <row r="39" spans="1:11" ht="18" customHeight="1">
      <c r="A39" s="153"/>
      <c r="B39" s="153"/>
      <c r="C39" s="153"/>
      <c r="D39" s="153"/>
      <c r="E39" s="153"/>
      <c r="F39" s="153"/>
      <c r="G39" s="153"/>
      <c r="H39" s="153"/>
      <c r="I39" s="153"/>
      <c r="J39" s="153"/>
      <c r="K39" s="153"/>
    </row>
    <row r="40" spans="1:11" ht="18" customHeight="1">
      <c r="A40" s="153"/>
      <c r="B40" s="153"/>
      <c r="C40" s="153"/>
      <c r="D40" s="153"/>
      <c r="E40" s="153"/>
      <c r="F40" s="153"/>
      <c r="G40" s="153"/>
      <c r="H40" s="153"/>
      <c r="I40" s="153"/>
      <c r="J40" s="153"/>
      <c r="K40" s="153"/>
    </row>
    <row r="41" spans="1:11" ht="18" customHeight="1">
      <c r="A41" s="153"/>
      <c r="B41" s="153"/>
      <c r="C41" s="153"/>
      <c r="D41" s="153"/>
      <c r="E41" s="153"/>
      <c r="F41" s="153"/>
      <c r="G41" s="153"/>
      <c r="H41" s="153"/>
      <c r="I41" s="153"/>
      <c r="J41" s="153"/>
      <c r="K41" s="153"/>
    </row>
    <row r="42" spans="1:11" ht="18" customHeight="1">
      <c r="A42" s="153"/>
      <c r="B42" s="153"/>
      <c r="C42" s="153"/>
      <c r="D42" s="153"/>
      <c r="E42" s="153"/>
      <c r="F42" s="153"/>
      <c r="G42" s="153"/>
      <c r="H42" s="153"/>
      <c r="I42" s="153"/>
      <c r="J42" s="153"/>
      <c r="K42" s="153"/>
    </row>
    <row r="43" spans="1:11" ht="18" customHeight="1">
      <c r="A43" s="153"/>
      <c r="B43" s="153"/>
      <c r="C43" s="153"/>
      <c r="D43" s="153"/>
      <c r="E43" s="153"/>
      <c r="F43" s="153"/>
      <c r="G43" s="153"/>
      <c r="H43" s="153"/>
      <c r="I43" s="153"/>
      <c r="J43" s="153"/>
      <c r="K43" s="153"/>
    </row>
    <row r="44" spans="1:11" ht="18" customHeight="1">
      <c r="A44" s="153"/>
      <c r="B44" s="153"/>
      <c r="C44" s="153"/>
      <c r="D44" s="153"/>
      <c r="E44" s="153"/>
      <c r="F44" s="153"/>
      <c r="G44" s="153"/>
      <c r="H44" s="153"/>
      <c r="I44" s="153"/>
      <c r="J44" s="153"/>
      <c r="K44" s="153"/>
    </row>
    <row r="45" spans="1:11" ht="18" customHeight="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649" t="s">
        <v>602</v>
      </c>
      <c r="B50" s="649"/>
      <c r="C50" s="649"/>
      <c r="D50" s="649"/>
      <c r="E50" s="649"/>
      <c r="F50" s="649"/>
      <c r="G50" s="649"/>
      <c r="H50" s="649"/>
      <c r="I50" s="649"/>
      <c r="J50" s="649"/>
      <c r="K50" s="649"/>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23">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 ref="A50:K50"/>
    <mergeCell ref="A23:K23"/>
    <mergeCell ref="A24:K24"/>
    <mergeCell ref="A25:K25"/>
    <mergeCell ref="A26:K26"/>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rightToLeft="1" view="pageBreakPreview" zoomScaleNormal="100" zoomScaleSheetLayoutView="100" workbookViewId="0">
      <selection activeCell="A4" sqref="A4:K4"/>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99" t="s">
        <v>143</v>
      </c>
      <c r="B1" s="499"/>
      <c r="C1" s="499"/>
      <c r="D1" s="499"/>
      <c r="E1" s="500"/>
      <c r="F1" s="500"/>
      <c r="G1" s="500"/>
      <c r="H1" s="500"/>
      <c r="I1" s="500"/>
      <c r="J1" s="500"/>
      <c r="K1" s="501" t="s">
        <v>144</v>
      </c>
    </row>
    <row r="2" spans="1:16" ht="12" customHeight="1">
      <c r="A2" s="153"/>
      <c r="B2" s="153"/>
      <c r="C2" s="153"/>
      <c r="D2" s="153"/>
      <c r="E2" s="154"/>
      <c r="F2" s="154"/>
      <c r="G2" s="154"/>
      <c r="H2" s="154"/>
      <c r="I2" s="154"/>
      <c r="J2" s="154"/>
      <c r="K2" s="154"/>
      <c r="L2" s="154"/>
    </row>
    <row r="3" spans="1:16" s="584" customFormat="1" ht="23.25">
      <c r="A3" s="654" t="s">
        <v>240</v>
      </c>
      <c r="B3" s="654"/>
      <c r="C3" s="654"/>
      <c r="D3" s="654"/>
      <c r="E3" s="654"/>
      <c r="F3" s="654"/>
      <c r="G3" s="654"/>
      <c r="H3" s="654"/>
      <c r="I3" s="654"/>
      <c r="J3" s="654"/>
      <c r="K3" s="654"/>
    </row>
    <row r="4" spans="1:16" s="2" customFormat="1" ht="21.75">
      <c r="A4" s="655" t="s">
        <v>452</v>
      </c>
      <c r="B4" s="655"/>
      <c r="C4" s="655"/>
      <c r="D4" s="655"/>
      <c r="E4" s="655"/>
      <c r="F4" s="655"/>
      <c r="G4" s="655"/>
      <c r="H4" s="655"/>
      <c r="I4" s="655"/>
      <c r="J4" s="655"/>
      <c r="K4" s="655"/>
    </row>
    <row r="5" spans="1:16" s="2" customFormat="1" ht="18">
      <c r="A5" s="656" t="s">
        <v>316</v>
      </c>
      <c r="B5" s="656"/>
      <c r="C5" s="656"/>
      <c r="D5" s="656"/>
      <c r="E5" s="656"/>
      <c r="F5" s="656"/>
      <c r="G5" s="656"/>
      <c r="H5" s="656"/>
      <c r="I5" s="656"/>
      <c r="J5" s="656"/>
      <c r="K5" s="656"/>
    </row>
    <row r="6" spans="1:16" ht="15">
      <c r="A6" s="657" t="s">
        <v>445</v>
      </c>
      <c r="B6" s="657"/>
      <c r="C6" s="657"/>
      <c r="D6" s="657"/>
      <c r="E6" s="657"/>
      <c r="F6" s="657"/>
      <c r="G6" s="657"/>
      <c r="H6" s="657"/>
      <c r="I6" s="657"/>
      <c r="J6" s="657"/>
      <c r="K6" s="657"/>
    </row>
    <row r="7" spans="1:16" s="7" customFormat="1" ht="15.75">
      <c r="A7" s="148" t="s">
        <v>213</v>
      </c>
      <c r="B7" s="148"/>
      <c r="C7" s="148"/>
      <c r="D7" s="148"/>
      <c r="E7" s="148"/>
      <c r="F7" s="148"/>
      <c r="G7" s="148"/>
      <c r="H7" s="148"/>
      <c r="I7" s="148"/>
      <c r="J7" s="148"/>
      <c r="K7" s="8" t="s">
        <v>214</v>
      </c>
      <c r="M7" s="5"/>
      <c r="O7" s="5"/>
      <c r="P7" s="5"/>
    </row>
    <row r="8" spans="1:16" ht="36" customHeight="1">
      <c r="A8" s="689" t="s">
        <v>163</v>
      </c>
      <c r="B8" s="660" t="s">
        <v>446</v>
      </c>
      <c r="C8" s="660"/>
      <c r="D8" s="660"/>
      <c r="E8" s="660" t="s">
        <v>430</v>
      </c>
      <c r="F8" s="660"/>
      <c r="G8" s="660"/>
      <c r="H8" s="660" t="s">
        <v>447</v>
      </c>
      <c r="I8" s="660"/>
      <c r="J8" s="660"/>
      <c r="K8" s="757" t="s">
        <v>164</v>
      </c>
    </row>
    <row r="9" spans="1:16" s="9" customFormat="1" ht="43.5" customHeight="1">
      <c r="A9" s="690"/>
      <c r="B9" s="150" t="s">
        <v>162</v>
      </c>
      <c r="C9" s="150" t="s">
        <v>161</v>
      </c>
      <c r="D9" s="151" t="s">
        <v>160</v>
      </c>
      <c r="E9" s="150" t="s">
        <v>397</v>
      </c>
      <c r="F9" s="150" t="s">
        <v>161</v>
      </c>
      <c r="G9" s="151" t="s">
        <v>398</v>
      </c>
      <c r="H9" s="150" t="s">
        <v>397</v>
      </c>
      <c r="I9" s="150" t="s">
        <v>161</v>
      </c>
      <c r="J9" s="151" t="s">
        <v>398</v>
      </c>
      <c r="K9" s="758"/>
    </row>
    <row r="10" spans="1:16" s="10" customFormat="1" ht="34.5" customHeight="1" thickBot="1">
      <c r="A10" s="217" t="s">
        <v>95</v>
      </c>
      <c r="B10" s="143">
        <v>100</v>
      </c>
      <c r="C10" s="143">
        <v>74</v>
      </c>
      <c r="D10" s="218">
        <f>B10+C10</f>
        <v>174</v>
      </c>
      <c r="E10" s="143">
        <v>92</v>
      </c>
      <c r="F10" s="143">
        <v>59</v>
      </c>
      <c r="G10" s="218">
        <f>E10+F10</f>
        <v>151</v>
      </c>
      <c r="H10" s="143">
        <v>102</v>
      </c>
      <c r="I10" s="143">
        <v>74</v>
      </c>
      <c r="J10" s="218">
        <f>H10+I10</f>
        <v>176</v>
      </c>
      <c r="K10" s="219" t="s">
        <v>134</v>
      </c>
    </row>
    <row r="11" spans="1:16" s="10" customFormat="1" ht="34.5" customHeight="1" thickTop="1" thickBot="1">
      <c r="A11" s="220" t="s">
        <v>82</v>
      </c>
      <c r="B11" s="144">
        <v>1</v>
      </c>
      <c r="C11" s="176">
        <v>1</v>
      </c>
      <c r="D11" s="221">
        <f t="shared" ref="D11:D15" si="0">B11+C11</f>
        <v>2</v>
      </c>
      <c r="E11" s="176">
        <v>1</v>
      </c>
      <c r="F11" s="176" t="s">
        <v>411</v>
      </c>
      <c r="G11" s="221">
        <f t="shared" ref="G11" si="1">E11+F11</f>
        <v>1</v>
      </c>
      <c r="H11" s="176">
        <v>1</v>
      </c>
      <c r="I11" s="176">
        <v>1</v>
      </c>
      <c r="J11" s="221">
        <f t="shared" ref="J11:J15" si="2">H11+I11</f>
        <v>2</v>
      </c>
      <c r="K11" s="222" t="s">
        <v>77</v>
      </c>
    </row>
    <row r="12" spans="1:16" s="10" customFormat="1" ht="34.5" customHeight="1" thickTop="1" thickBot="1">
      <c r="A12" s="223" t="s">
        <v>83</v>
      </c>
      <c r="B12" s="177">
        <v>1</v>
      </c>
      <c r="C12" s="177">
        <v>0</v>
      </c>
      <c r="D12" s="218">
        <f>B12+C12</f>
        <v>1</v>
      </c>
      <c r="E12" s="177" t="s">
        <v>411</v>
      </c>
      <c r="F12" s="177" t="s">
        <v>411</v>
      </c>
      <c r="G12" s="218">
        <f>E12+F12</f>
        <v>0</v>
      </c>
      <c r="H12" s="177">
        <v>1</v>
      </c>
      <c r="I12" s="177" t="s">
        <v>411</v>
      </c>
      <c r="J12" s="218">
        <f>H12+I12</f>
        <v>1</v>
      </c>
      <c r="K12" s="224" t="s">
        <v>78</v>
      </c>
    </row>
    <row r="13" spans="1:16" s="10" customFormat="1" ht="34.5" customHeight="1" thickTop="1" thickBot="1">
      <c r="A13" s="220" t="s">
        <v>84</v>
      </c>
      <c r="B13" s="144">
        <v>2</v>
      </c>
      <c r="C13" s="144">
        <v>2</v>
      </c>
      <c r="D13" s="221">
        <f t="shared" si="0"/>
        <v>4</v>
      </c>
      <c r="E13" s="144">
        <v>1</v>
      </c>
      <c r="F13" s="144" t="s">
        <v>411</v>
      </c>
      <c r="G13" s="221">
        <f t="shared" ref="G13:G15" si="3">E13+F13</f>
        <v>1</v>
      </c>
      <c r="H13" s="144">
        <v>1</v>
      </c>
      <c r="I13" s="144">
        <v>1</v>
      </c>
      <c r="J13" s="221">
        <f t="shared" si="2"/>
        <v>2</v>
      </c>
      <c r="K13" s="222" t="s">
        <v>79</v>
      </c>
    </row>
    <row r="14" spans="1:16" s="10" customFormat="1" ht="34.5" customHeight="1" thickTop="1" thickBot="1">
      <c r="A14" s="223" t="s">
        <v>85</v>
      </c>
      <c r="B14" s="145">
        <v>7</v>
      </c>
      <c r="C14" s="145">
        <v>8</v>
      </c>
      <c r="D14" s="218">
        <f t="shared" si="0"/>
        <v>15</v>
      </c>
      <c r="E14" s="145">
        <v>2</v>
      </c>
      <c r="F14" s="145">
        <v>7</v>
      </c>
      <c r="G14" s="218">
        <f t="shared" si="3"/>
        <v>9</v>
      </c>
      <c r="H14" s="145">
        <v>4</v>
      </c>
      <c r="I14" s="145">
        <v>1</v>
      </c>
      <c r="J14" s="218">
        <f t="shared" si="2"/>
        <v>5</v>
      </c>
      <c r="K14" s="224" t="s">
        <v>80</v>
      </c>
    </row>
    <row r="15" spans="1:16" s="10" customFormat="1" ht="34.5" customHeight="1" thickTop="1">
      <c r="A15" s="225" t="s">
        <v>86</v>
      </c>
      <c r="B15" s="179">
        <v>2</v>
      </c>
      <c r="C15" s="179">
        <v>0</v>
      </c>
      <c r="D15" s="221">
        <f t="shared" si="0"/>
        <v>2</v>
      </c>
      <c r="E15" s="162">
        <v>2</v>
      </c>
      <c r="F15" s="162" t="s">
        <v>411</v>
      </c>
      <c r="G15" s="221">
        <f t="shared" si="3"/>
        <v>2</v>
      </c>
      <c r="H15" s="162" t="s">
        <v>411</v>
      </c>
      <c r="I15" s="162">
        <v>3</v>
      </c>
      <c r="J15" s="221">
        <f t="shared" si="2"/>
        <v>3</v>
      </c>
      <c r="K15" s="226" t="s">
        <v>81</v>
      </c>
    </row>
    <row r="16" spans="1:16" s="10" customFormat="1" ht="34.5" customHeight="1">
      <c r="A16" s="227" t="s">
        <v>23</v>
      </c>
      <c r="B16" s="163">
        <f>SUM(B10:B15)</f>
        <v>113</v>
      </c>
      <c r="C16" s="163">
        <f>SUM(C10:C15)</f>
        <v>85</v>
      </c>
      <c r="D16" s="163">
        <f>SUM(D10:D15)</f>
        <v>198</v>
      </c>
      <c r="E16" s="163">
        <f t="shared" ref="E16:F16" si="4">SUM(E10:E15)</f>
        <v>98</v>
      </c>
      <c r="F16" s="163">
        <f t="shared" si="4"/>
        <v>66</v>
      </c>
      <c r="G16" s="163">
        <f>SUM(G10:G15)</f>
        <v>164</v>
      </c>
      <c r="H16" s="163">
        <f>SUM(H10:H15)</f>
        <v>109</v>
      </c>
      <c r="I16" s="163">
        <f>SUM(I10:I15)</f>
        <v>80</v>
      </c>
      <c r="J16" s="163">
        <f>SUM(J10:J15)</f>
        <v>189</v>
      </c>
      <c r="K16" s="228" t="s">
        <v>24</v>
      </c>
    </row>
    <row r="17" spans="12:13" s="3" customFormat="1">
      <c r="L17" s="149"/>
      <c r="M17" s="149"/>
    </row>
    <row r="18" spans="12:13" s="3" customFormat="1">
      <c r="L18" s="149"/>
      <c r="M18" s="149"/>
    </row>
    <row r="19" spans="12:13" s="3" customFormat="1">
      <c r="L19" s="149"/>
      <c r="M19" s="149"/>
    </row>
    <row r="20" spans="12:13" s="3" customFormat="1"/>
    <row r="21" spans="12:13" s="3" customFormat="1"/>
    <row r="22" spans="12:13" s="3" customFormat="1"/>
    <row r="23" spans="12:13" s="3" customFormat="1"/>
    <row r="24" spans="12:13" s="3" customFormat="1"/>
    <row r="25" spans="12:13" s="3" customFormat="1"/>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5"/>
  <sheetViews>
    <sheetView rightToLeft="1" tabSelected="1" view="pageBreakPreview" zoomScaleNormal="100" zoomScaleSheetLayoutView="100" workbookViewId="0">
      <selection activeCell="D13" sqref="D13"/>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99" t="s">
        <v>143</v>
      </c>
      <c r="B1" s="499"/>
      <c r="C1" s="499"/>
      <c r="D1" s="499"/>
      <c r="E1" s="500"/>
      <c r="F1" s="500"/>
      <c r="G1" s="500"/>
      <c r="H1" s="500"/>
      <c r="I1" s="500"/>
      <c r="J1" s="500"/>
      <c r="K1" s="501" t="s">
        <v>144</v>
      </c>
    </row>
    <row r="2" spans="1:16" ht="12" customHeight="1">
      <c r="A2" s="153"/>
      <c r="B2" s="153"/>
      <c r="C2" s="153"/>
      <c r="D2" s="153"/>
      <c r="E2" s="154"/>
      <c r="F2" s="154"/>
      <c r="G2" s="154"/>
      <c r="H2" s="154"/>
      <c r="I2" s="154"/>
      <c r="J2" s="154"/>
      <c r="K2" s="154"/>
      <c r="L2" s="154"/>
    </row>
    <row r="3" spans="1:16" s="584" customFormat="1" ht="23.25">
      <c r="A3" s="654" t="s">
        <v>99</v>
      </c>
      <c r="B3" s="654"/>
      <c r="C3" s="654"/>
      <c r="D3" s="654"/>
      <c r="E3" s="654"/>
      <c r="F3" s="654"/>
      <c r="G3" s="654"/>
      <c r="H3" s="654"/>
      <c r="I3" s="654"/>
      <c r="J3" s="654"/>
      <c r="K3" s="654"/>
    </row>
    <row r="4" spans="1:16" s="2" customFormat="1" ht="21.75">
      <c r="A4" s="655" t="s">
        <v>452</v>
      </c>
      <c r="B4" s="655"/>
      <c r="C4" s="655"/>
      <c r="D4" s="655"/>
      <c r="E4" s="655"/>
      <c r="F4" s="655"/>
      <c r="G4" s="655"/>
      <c r="H4" s="655"/>
      <c r="I4" s="655"/>
      <c r="J4" s="655"/>
      <c r="K4" s="655"/>
    </row>
    <row r="5" spans="1:16" s="2" customFormat="1" ht="18">
      <c r="A5" s="656" t="s">
        <v>154</v>
      </c>
      <c r="B5" s="656"/>
      <c r="C5" s="656"/>
      <c r="D5" s="656"/>
      <c r="E5" s="656"/>
      <c r="F5" s="656"/>
      <c r="G5" s="656"/>
      <c r="H5" s="656"/>
      <c r="I5" s="656"/>
      <c r="J5" s="656"/>
      <c r="K5" s="656"/>
    </row>
    <row r="6" spans="1:16" ht="15">
      <c r="A6" s="657" t="s">
        <v>445</v>
      </c>
      <c r="B6" s="657"/>
      <c r="C6" s="657"/>
      <c r="D6" s="657"/>
      <c r="E6" s="657"/>
      <c r="F6" s="657"/>
      <c r="G6" s="657"/>
      <c r="H6" s="657"/>
      <c r="I6" s="657"/>
      <c r="J6" s="657"/>
      <c r="K6" s="657"/>
    </row>
    <row r="7" spans="1:16" s="7" customFormat="1" ht="15.75">
      <c r="A7" s="148" t="s">
        <v>275</v>
      </c>
      <c r="B7" s="148"/>
      <c r="C7" s="148"/>
      <c r="D7" s="148"/>
      <c r="E7" s="148"/>
      <c r="F7" s="148"/>
      <c r="G7" s="148"/>
      <c r="H7" s="148"/>
      <c r="I7" s="148"/>
      <c r="J7" s="148"/>
      <c r="K7" s="8" t="s">
        <v>215</v>
      </c>
      <c r="M7" s="5"/>
      <c r="O7" s="5"/>
      <c r="P7" s="5"/>
    </row>
    <row r="8" spans="1:16" ht="36" customHeight="1">
      <c r="A8" s="689" t="s">
        <v>156</v>
      </c>
      <c r="B8" s="660" t="s">
        <v>446</v>
      </c>
      <c r="C8" s="660"/>
      <c r="D8" s="660"/>
      <c r="E8" s="660" t="s">
        <v>430</v>
      </c>
      <c r="F8" s="660"/>
      <c r="G8" s="660"/>
      <c r="H8" s="660" t="s">
        <v>447</v>
      </c>
      <c r="I8" s="660"/>
      <c r="J8" s="660"/>
      <c r="K8" s="757" t="s">
        <v>155</v>
      </c>
    </row>
    <row r="9" spans="1:16" s="9" customFormat="1" ht="43.5" customHeight="1">
      <c r="A9" s="690"/>
      <c r="B9" s="150" t="s">
        <v>162</v>
      </c>
      <c r="C9" s="150" t="s">
        <v>161</v>
      </c>
      <c r="D9" s="151" t="s">
        <v>160</v>
      </c>
      <c r="E9" s="150" t="s">
        <v>162</v>
      </c>
      <c r="F9" s="150" t="s">
        <v>161</v>
      </c>
      <c r="G9" s="151" t="s">
        <v>160</v>
      </c>
      <c r="H9" s="150" t="s">
        <v>162</v>
      </c>
      <c r="I9" s="150" t="s">
        <v>161</v>
      </c>
      <c r="J9" s="151" t="s">
        <v>160</v>
      </c>
      <c r="K9" s="758"/>
    </row>
    <row r="10" spans="1:16" s="10" customFormat="1" ht="34.5" customHeight="1" thickBot="1">
      <c r="A10" s="217" t="s">
        <v>95</v>
      </c>
      <c r="B10" s="143">
        <v>6</v>
      </c>
      <c r="C10" s="143">
        <v>9</v>
      </c>
      <c r="D10" s="218">
        <f>B10+C10</f>
        <v>15</v>
      </c>
      <c r="E10" s="143">
        <v>2</v>
      </c>
      <c r="F10" s="143">
        <v>2</v>
      </c>
      <c r="G10" s="218">
        <f>E10+F10</f>
        <v>4</v>
      </c>
      <c r="H10" s="143">
        <v>6</v>
      </c>
      <c r="I10" s="143">
        <v>6</v>
      </c>
      <c r="J10" s="218">
        <f>SUM(H10:I10)</f>
        <v>12</v>
      </c>
      <c r="K10" s="219" t="s">
        <v>134</v>
      </c>
    </row>
    <row r="11" spans="1:16" s="10" customFormat="1" ht="34.5" customHeight="1" thickTop="1" thickBot="1">
      <c r="A11" s="220" t="s">
        <v>82</v>
      </c>
      <c r="B11" s="144">
        <v>3</v>
      </c>
      <c r="C11" s="176">
        <v>2</v>
      </c>
      <c r="D11" s="221">
        <f t="shared" ref="D11:D15" si="0">B11+C11</f>
        <v>5</v>
      </c>
      <c r="E11" s="176">
        <v>0</v>
      </c>
      <c r="F11" s="176">
        <v>0</v>
      </c>
      <c r="G11" s="221">
        <f t="shared" ref="G11:G15" si="1">E11+F11</f>
        <v>0</v>
      </c>
      <c r="H11" s="176">
        <v>1</v>
      </c>
      <c r="I11" s="176">
        <v>1</v>
      </c>
      <c r="J11" s="221">
        <f t="shared" ref="J11:J16" si="2">SUM(H11:I11)</f>
        <v>2</v>
      </c>
      <c r="K11" s="222" t="s">
        <v>77</v>
      </c>
    </row>
    <row r="12" spans="1:16" s="10" customFormat="1" ht="34.5" customHeight="1" thickTop="1" thickBot="1">
      <c r="A12" s="223" t="s">
        <v>83</v>
      </c>
      <c r="B12" s="177">
        <v>9</v>
      </c>
      <c r="C12" s="177">
        <v>2</v>
      </c>
      <c r="D12" s="218">
        <f>B12+C12</f>
        <v>11</v>
      </c>
      <c r="E12" s="177">
        <v>4</v>
      </c>
      <c r="F12" s="177">
        <v>4</v>
      </c>
      <c r="G12" s="218">
        <f>E12+F12</f>
        <v>8</v>
      </c>
      <c r="H12" s="177">
        <v>8</v>
      </c>
      <c r="I12" s="177">
        <v>7</v>
      </c>
      <c r="J12" s="218">
        <f t="shared" si="2"/>
        <v>15</v>
      </c>
      <c r="K12" s="224" t="s">
        <v>78</v>
      </c>
    </row>
    <row r="13" spans="1:16" s="10" customFormat="1" ht="34.5" customHeight="1" thickTop="1" thickBot="1">
      <c r="A13" s="220" t="s">
        <v>84</v>
      </c>
      <c r="B13" s="144">
        <v>8</v>
      </c>
      <c r="C13" s="144">
        <v>6</v>
      </c>
      <c r="D13" s="221">
        <f t="shared" si="0"/>
        <v>14</v>
      </c>
      <c r="E13" s="144">
        <v>5</v>
      </c>
      <c r="F13" s="144">
        <v>7</v>
      </c>
      <c r="G13" s="221">
        <f t="shared" si="1"/>
        <v>12</v>
      </c>
      <c r="H13" s="144">
        <v>5</v>
      </c>
      <c r="I13" s="144">
        <v>5</v>
      </c>
      <c r="J13" s="221">
        <f t="shared" si="2"/>
        <v>10</v>
      </c>
      <c r="K13" s="222" t="s">
        <v>79</v>
      </c>
    </row>
    <row r="14" spans="1:16" s="10" customFormat="1" ht="34.5" customHeight="1" thickTop="1" thickBot="1">
      <c r="A14" s="223" t="s">
        <v>85</v>
      </c>
      <c r="B14" s="145">
        <v>0</v>
      </c>
      <c r="C14" s="145">
        <v>0</v>
      </c>
      <c r="D14" s="218">
        <f t="shared" si="0"/>
        <v>0</v>
      </c>
      <c r="E14" s="145">
        <v>0</v>
      </c>
      <c r="F14" s="145">
        <v>1</v>
      </c>
      <c r="G14" s="218">
        <f t="shared" si="1"/>
        <v>1</v>
      </c>
      <c r="H14" s="145" t="s">
        <v>411</v>
      </c>
      <c r="I14" s="145" t="s">
        <v>411</v>
      </c>
      <c r="J14" s="218">
        <f t="shared" si="2"/>
        <v>0</v>
      </c>
      <c r="K14" s="224" t="s">
        <v>80</v>
      </c>
    </row>
    <row r="15" spans="1:16" s="10" customFormat="1" ht="34.5" customHeight="1" thickTop="1">
      <c r="A15" s="225" t="s">
        <v>86</v>
      </c>
      <c r="B15" s="179">
        <v>1</v>
      </c>
      <c r="C15" s="179">
        <v>0</v>
      </c>
      <c r="D15" s="221">
        <f t="shared" si="0"/>
        <v>1</v>
      </c>
      <c r="E15" s="162">
        <v>0</v>
      </c>
      <c r="F15" s="162">
        <v>1</v>
      </c>
      <c r="G15" s="221">
        <f t="shared" si="1"/>
        <v>1</v>
      </c>
      <c r="H15" s="162">
        <v>0</v>
      </c>
      <c r="I15" s="162">
        <v>0</v>
      </c>
      <c r="J15" s="221">
        <f t="shared" si="2"/>
        <v>0</v>
      </c>
      <c r="K15" s="226" t="s">
        <v>81</v>
      </c>
    </row>
    <row r="16" spans="1:16" s="10" customFormat="1" ht="34.5" customHeight="1">
      <c r="A16" s="227" t="s">
        <v>23</v>
      </c>
      <c r="B16" s="163">
        <f>SUM(B10:B15)</f>
        <v>27</v>
      </c>
      <c r="C16" s="163">
        <f t="shared" ref="C16" si="3">SUM(C10:C15)</f>
        <v>19</v>
      </c>
      <c r="D16" s="163">
        <f>SUM(D10:D15)</f>
        <v>46</v>
      </c>
      <c r="E16" s="163">
        <f>SUM(E10:E15)</f>
        <v>11</v>
      </c>
      <c r="F16" s="163">
        <f t="shared" ref="F16" si="4">SUM(F10:F15)</f>
        <v>15</v>
      </c>
      <c r="G16" s="163">
        <f>SUM(G10:G15)</f>
        <v>26</v>
      </c>
      <c r="H16" s="163">
        <f>SUM(H10:H15)</f>
        <v>20</v>
      </c>
      <c r="I16" s="163">
        <f>SUM(I10:I15)</f>
        <v>19</v>
      </c>
      <c r="J16" s="163">
        <f t="shared" si="2"/>
        <v>39</v>
      </c>
      <c r="K16" s="228" t="s">
        <v>24</v>
      </c>
    </row>
    <row r="17" spans="1:13">
      <c r="A17" s="3"/>
      <c r="B17" s="3"/>
      <c r="C17" s="3"/>
      <c r="D17" s="3"/>
      <c r="E17" s="3"/>
      <c r="F17" s="3"/>
      <c r="G17" s="3"/>
      <c r="H17" s="3"/>
      <c r="I17" s="3"/>
      <c r="J17" s="3"/>
      <c r="K17" s="3"/>
      <c r="L17" s="149"/>
      <c r="M17" s="149"/>
    </row>
    <row r="18" spans="1:13">
      <c r="A18" s="3"/>
      <c r="B18" s="3"/>
      <c r="C18" s="3"/>
      <c r="D18" s="3"/>
      <c r="E18" s="3"/>
      <c r="F18" s="3"/>
      <c r="G18" s="3"/>
      <c r="H18" s="3"/>
      <c r="I18" s="3"/>
      <c r="J18" s="3"/>
      <c r="K18" s="3"/>
      <c r="L18" s="149"/>
      <c r="M18" s="149"/>
    </row>
    <row r="19" spans="1:13">
      <c r="A19" s="3"/>
      <c r="B19" s="3"/>
      <c r="C19" s="3"/>
      <c r="D19" s="3"/>
      <c r="E19" s="3"/>
      <c r="F19" s="3"/>
      <c r="G19" s="3"/>
      <c r="H19" s="3"/>
      <c r="I19" s="3"/>
      <c r="J19" s="3"/>
      <c r="K19" s="3"/>
      <c r="L19" s="149"/>
      <c r="M19" s="149"/>
    </row>
    <row r="20" spans="1:13">
      <c r="A20" s="3"/>
      <c r="B20" s="3"/>
      <c r="C20" s="3"/>
      <c r="D20" s="3"/>
      <c r="E20" s="3"/>
      <c r="F20" s="3"/>
      <c r="G20" s="3"/>
      <c r="H20" s="3"/>
      <c r="I20" s="3"/>
      <c r="J20" s="3"/>
      <c r="K20" s="3"/>
    </row>
    <row r="21" spans="1:13">
      <c r="A21" s="3"/>
      <c r="B21" s="3"/>
      <c r="C21" s="3"/>
      <c r="D21" s="3"/>
      <c r="E21" s="3"/>
      <c r="F21" s="3"/>
      <c r="G21" s="3"/>
      <c r="H21" s="3"/>
      <c r="I21" s="3"/>
      <c r="J21" s="3"/>
      <c r="K21" s="3"/>
    </row>
    <row r="22" spans="1:13">
      <c r="A22" s="3"/>
      <c r="B22" s="3"/>
      <c r="C22" s="3"/>
      <c r="D22" s="3"/>
      <c r="E22" s="3"/>
      <c r="F22" s="3"/>
      <c r="G22" s="3"/>
      <c r="H22" s="3"/>
      <c r="I22" s="3"/>
      <c r="J22" s="3"/>
      <c r="K22" s="3"/>
    </row>
    <row r="23" spans="1:13">
      <c r="A23" s="3"/>
      <c r="B23" s="3"/>
      <c r="C23" s="3"/>
      <c r="D23" s="3"/>
      <c r="E23" s="3"/>
      <c r="F23" s="3"/>
      <c r="G23" s="3"/>
      <c r="H23" s="3"/>
      <c r="I23" s="3"/>
      <c r="J23" s="3"/>
      <c r="K23" s="3"/>
    </row>
    <row r="24" spans="1:13">
      <c r="A24" s="3"/>
      <c r="B24" s="3"/>
      <c r="C24" s="3"/>
      <c r="D24" s="3"/>
      <c r="E24" s="3"/>
      <c r="F24" s="3"/>
      <c r="G24" s="3"/>
      <c r="H24" s="3"/>
      <c r="I24" s="3"/>
      <c r="J24" s="3"/>
      <c r="K24" s="3"/>
    </row>
    <row r="25" spans="1:13">
      <c r="A25" s="3"/>
      <c r="B25" s="3"/>
      <c r="C25" s="3"/>
      <c r="D25" s="3"/>
      <c r="E25" s="3"/>
      <c r="F25" s="3"/>
      <c r="G25" s="3"/>
      <c r="H25" s="3"/>
      <c r="I25" s="3"/>
      <c r="J25" s="3"/>
      <c r="K25"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52"/>
  <sheetViews>
    <sheetView rightToLeft="1" view="pageBreakPreview" topLeftCell="A4" zoomScaleNormal="100" zoomScaleSheetLayoutView="100" workbookViewId="0">
      <selection activeCell="B13" sqref="B13:C19"/>
    </sheetView>
  </sheetViews>
  <sheetFormatPr defaultColWidth="9.140625" defaultRowHeight="12.75"/>
  <cols>
    <col min="1" max="1" width="22.42578125" style="149" customWidth="1"/>
    <col min="2" max="10" width="10.28515625" style="149" customWidth="1"/>
    <col min="11" max="11" width="22.42578125" style="149" customWidth="1"/>
    <col min="12" max="12" width="15.140625" style="3" customWidth="1"/>
    <col min="13" max="16384" width="9.140625" style="3"/>
  </cols>
  <sheetData>
    <row r="1" spans="1:12" ht="30.75">
      <c r="A1" s="499" t="s">
        <v>143</v>
      </c>
      <c r="B1" s="500"/>
      <c r="C1" s="500"/>
      <c r="D1" s="500"/>
      <c r="E1" s="500"/>
      <c r="F1" s="500"/>
      <c r="G1" s="500"/>
      <c r="H1" s="500"/>
      <c r="I1" s="500"/>
      <c r="J1" s="500"/>
      <c r="K1" s="501" t="s">
        <v>144</v>
      </c>
    </row>
    <row r="2" spans="1:12" ht="12" customHeight="1">
      <c r="A2" s="153"/>
      <c r="B2" s="154"/>
      <c r="C2" s="154"/>
      <c r="D2" s="154"/>
      <c r="E2" s="154"/>
      <c r="F2" s="154"/>
      <c r="G2" s="154"/>
      <c r="H2" s="3"/>
      <c r="I2" s="154"/>
      <c r="J2" s="3"/>
      <c r="K2" s="154"/>
    </row>
    <row r="3" spans="1:12" s="584" customFormat="1" ht="23.25">
      <c r="A3" s="654" t="s">
        <v>374</v>
      </c>
      <c r="B3" s="654"/>
      <c r="C3" s="654"/>
      <c r="D3" s="654"/>
      <c r="E3" s="654"/>
      <c r="F3" s="654"/>
      <c r="G3" s="654"/>
      <c r="H3" s="654"/>
      <c r="I3" s="654"/>
      <c r="J3" s="654"/>
      <c r="K3" s="654"/>
    </row>
    <row r="4" spans="1:12" s="2" customFormat="1" ht="21.75">
      <c r="A4" s="655" t="s">
        <v>436</v>
      </c>
      <c r="B4" s="655"/>
      <c r="C4" s="655"/>
      <c r="D4" s="655"/>
      <c r="E4" s="655"/>
      <c r="F4" s="655"/>
      <c r="G4" s="655"/>
      <c r="H4" s="655"/>
      <c r="I4" s="655"/>
      <c r="J4" s="655"/>
      <c r="K4" s="655"/>
    </row>
    <row r="5" spans="1:12" s="2" customFormat="1" ht="18">
      <c r="A5" s="656" t="s">
        <v>317</v>
      </c>
      <c r="B5" s="656"/>
      <c r="C5" s="656"/>
      <c r="D5" s="656"/>
      <c r="E5" s="656"/>
      <c r="F5" s="656"/>
      <c r="G5" s="656"/>
      <c r="H5" s="656"/>
      <c r="I5" s="656"/>
      <c r="J5" s="656"/>
      <c r="K5" s="656"/>
    </row>
    <row r="6" spans="1:12" ht="15">
      <c r="A6" s="657" t="s">
        <v>435</v>
      </c>
      <c r="B6" s="657"/>
      <c r="C6" s="657"/>
      <c r="D6" s="657"/>
      <c r="E6" s="657"/>
      <c r="F6" s="657"/>
      <c r="G6" s="657"/>
      <c r="H6" s="657"/>
      <c r="I6" s="657"/>
      <c r="J6" s="657"/>
      <c r="K6" s="657"/>
    </row>
    <row r="7" spans="1:12" s="7" customFormat="1" ht="15.75">
      <c r="A7" s="148" t="s">
        <v>309</v>
      </c>
      <c r="B7" s="148"/>
      <c r="C7" s="148"/>
      <c r="D7" s="148"/>
      <c r="E7" s="148"/>
      <c r="F7" s="148"/>
      <c r="G7" s="148"/>
      <c r="H7" s="148"/>
      <c r="I7" s="148"/>
      <c r="J7" s="148"/>
      <c r="K7" s="8" t="s">
        <v>308</v>
      </c>
    </row>
    <row r="8" spans="1:12" ht="33.75" customHeight="1" thickBot="1">
      <c r="A8" s="746" t="s">
        <v>605</v>
      </c>
      <c r="B8" s="660" t="s">
        <v>254</v>
      </c>
      <c r="C8" s="660"/>
      <c r="D8" s="660"/>
      <c r="E8" s="660" t="s">
        <v>257</v>
      </c>
      <c r="F8" s="660"/>
      <c r="G8" s="660"/>
      <c r="H8" s="660" t="s">
        <v>258</v>
      </c>
      <c r="I8" s="660"/>
      <c r="J8" s="660"/>
      <c r="K8" s="749" t="s">
        <v>606</v>
      </c>
    </row>
    <row r="9" spans="1:12" ht="23.45" customHeight="1" thickTop="1" thickBot="1">
      <c r="A9" s="747"/>
      <c r="B9" s="752" t="s">
        <v>255</v>
      </c>
      <c r="C9" s="752" t="s">
        <v>256</v>
      </c>
      <c r="D9" s="752" t="s">
        <v>133</v>
      </c>
      <c r="E9" s="752" t="s">
        <v>255</v>
      </c>
      <c r="F9" s="752" t="s">
        <v>256</v>
      </c>
      <c r="G9" s="752" t="s">
        <v>133</v>
      </c>
      <c r="H9" s="752" t="s">
        <v>255</v>
      </c>
      <c r="I9" s="752" t="s">
        <v>256</v>
      </c>
      <c r="J9" s="752" t="s">
        <v>133</v>
      </c>
      <c r="K9" s="750"/>
    </row>
    <row r="10" spans="1:12" s="9" customFormat="1" ht="15.75" customHeight="1" thickTop="1">
      <c r="A10" s="748"/>
      <c r="B10" s="753"/>
      <c r="C10" s="753"/>
      <c r="D10" s="753"/>
      <c r="E10" s="753"/>
      <c r="F10" s="753"/>
      <c r="G10" s="753"/>
      <c r="H10" s="753"/>
      <c r="I10" s="753"/>
      <c r="J10" s="753"/>
      <c r="K10" s="751"/>
      <c r="L10" s="3"/>
    </row>
    <row r="11" spans="1:12" s="10" customFormat="1" ht="27" customHeight="1" thickBot="1">
      <c r="A11" s="203" t="s">
        <v>56</v>
      </c>
      <c r="B11" s="204">
        <v>5</v>
      </c>
      <c r="C11" s="204">
        <v>5</v>
      </c>
      <c r="D11" s="205">
        <f>B11+C11</f>
        <v>10</v>
      </c>
      <c r="E11" s="204">
        <v>12</v>
      </c>
      <c r="F11" s="204">
        <v>13</v>
      </c>
      <c r="G11" s="206">
        <f>E11+F11</f>
        <v>25</v>
      </c>
      <c r="H11" s="206">
        <f>B11+E11</f>
        <v>17</v>
      </c>
      <c r="I11" s="206">
        <f>C11+F11</f>
        <v>18</v>
      </c>
      <c r="J11" s="206">
        <f>H11+I11</f>
        <v>35</v>
      </c>
      <c r="K11" s="207" t="s">
        <v>57</v>
      </c>
      <c r="L11" s="79"/>
    </row>
    <row r="12" spans="1:12" s="10" customFormat="1" ht="27" customHeight="1" thickTop="1" thickBot="1">
      <c r="A12" s="208" t="s">
        <v>58</v>
      </c>
      <c r="B12" s="209">
        <v>1</v>
      </c>
      <c r="C12" s="209">
        <v>1</v>
      </c>
      <c r="D12" s="210">
        <f t="shared" ref="D12:D13" si="0">B12+C12</f>
        <v>2</v>
      </c>
      <c r="E12" s="209">
        <v>1</v>
      </c>
      <c r="F12" s="209">
        <v>0</v>
      </c>
      <c r="G12" s="211">
        <f t="shared" ref="G12:G13" si="1">E12+F12</f>
        <v>1</v>
      </c>
      <c r="H12" s="211">
        <f>B12+E12</f>
        <v>2</v>
      </c>
      <c r="I12" s="211">
        <f>C12+F12</f>
        <v>1</v>
      </c>
      <c r="J12" s="211">
        <f>H12+I12</f>
        <v>3</v>
      </c>
      <c r="K12" s="212" t="s">
        <v>59</v>
      </c>
      <c r="L12" s="79"/>
    </row>
    <row r="13" spans="1:12" s="10" customFormat="1" ht="27" customHeight="1" thickTop="1" thickBot="1">
      <c r="A13" s="213" t="s">
        <v>60</v>
      </c>
      <c r="B13" s="383">
        <v>0</v>
      </c>
      <c r="C13" s="383">
        <v>0</v>
      </c>
      <c r="D13" s="388">
        <f t="shared" si="0"/>
        <v>0</v>
      </c>
      <c r="E13" s="383">
        <v>0</v>
      </c>
      <c r="F13" s="383">
        <v>0</v>
      </c>
      <c r="G13" s="214">
        <f t="shared" si="1"/>
        <v>0</v>
      </c>
      <c r="H13" s="214">
        <f t="shared" ref="H13:I19" si="2">B13+E13</f>
        <v>0</v>
      </c>
      <c r="I13" s="214">
        <f t="shared" si="2"/>
        <v>0</v>
      </c>
      <c r="J13" s="214">
        <f t="shared" ref="J13" si="3">H13+I13</f>
        <v>0</v>
      </c>
      <c r="K13" s="215" t="s">
        <v>61</v>
      </c>
      <c r="L13" s="79"/>
    </row>
    <row r="14" spans="1:12" s="10" customFormat="1" ht="27" customHeight="1" thickTop="1" thickBot="1">
      <c r="A14" s="208" t="s">
        <v>91</v>
      </c>
      <c r="B14" s="510">
        <v>0</v>
      </c>
      <c r="C14" s="510">
        <v>0</v>
      </c>
      <c r="D14" s="511">
        <f>B14+C14</f>
        <v>0</v>
      </c>
      <c r="E14" s="510">
        <v>1</v>
      </c>
      <c r="F14" s="510">
        <v>0</v>
      </c>
      <c r="G14" s="512">
        <f>E14+F14</f>
        <v>1</v>
      </c>
      <c r="H14" s="512">
        <f t="shared" si="2"/>
        <v>1</v>
      </c>
      <c r="I14" s="512">
        <f t="shared" si="2"/>
        <v>0</v>
      </c>
      <c r="J14" s="512">
        <f>H14+I14</f>
        <v>1</v>
      </c>
      <c r="K14" s="513" t="s">
        <v>62</v>
      </c>
      <c r="L14" s="79"/>
    </row>
    <row r="15" spans="1:12" s="10" customFormat="1" ht="27" customHeight="1" thickTop="1" thickBot="1">
      <c r="A15" s="213" t="s">
        <v>63</v>
      </c>
      <c r="B15" s="514">
        <v>0</v>
      </c>
      <c r="C15" s="514">
        <v>0</v>
      </c>
      <c r="D15" s="515">
        <f t="shared" ref="D15:D19" si="4">B15+C15</f>
        <v>0</v>
      </c>
      <c r="E15" s="514">
        <v>0</v>
      </c>
      <c r="F15" s="514">
        <v>0</v>
      </c>
      <c r="G15" s="516">
        <f t="shared" ref="G15:G16" si="5">E15+F15</f>
        <v>0</v>
      </c>
      <c r="H15" s="516">
        <f t="shared" si="2"/>
        <v>0</v>
      </c>
      <c r="I15" s="516">
        <f t="shared" si="2"/>
        <v>0</v>
      </c>
      <c r="J15" s="516">
        <f t="shared" ref="J15:J19" si="6">H15+I15</f>
        <v>0</v>
      </c>
      <c r="K15" s="517" t="s">
        <v>64</v>
      </c>
      <c r="L15" s="79"/>
    </row>
    <row r="16" spans="1:12" s="10" customFormat="1" ht="27" customHeight="1" thickTop="1" thickBot="1">
      <c r="A16" s="208" t="s">
        <v>65</v>
      </c>
      <c r="B16" s="518">
        <v>0</v>
      </c>
      <c r="C16" s="518">
        <v>0</v>
      </c>
      <c r="D16" s="519">
        <f t="shared" si="4"/>
        <v>0</v>
      </c>
      <c r="E16" s="518">
        <v>0</v>
      </c>
      <c r="F16" s="518">
        <v>0</v>
      </c>
      <c r="G16" s="519">
        <f t="shared" si="5"/>
        <v>0</v>
      </c>
      <c r="H16" s="519">
        <f t="shared" si="2"/>
        <v>0</v>
      </c>
      <c r="I16" s="519">
        <f t="shared" si="2"/>
        <v>0</v>
      </c>
      <c r="J16" s="519">
        <f t="shared" si="6"/>
        <v>0</v>
      </c>
      <c r="K16" s="513" t="s">
        <v>66</v>
      </c>
      <c r="L16" s="79"/>
    </row>
    <row r="17" spans="1:12" s="10" customFormat="1" ht="27" customHeight="1" thickTop="1" thickBot="1">
      <c r="A17" s="203" t="s">
        <v>67</v>
      </c>
      <c r="B17" s="520">
        <v>0</v>
      </c>
      <c r="C17" s="520">
        <v>0</v>
      </c>
      <c r="D17" s="521">
        <f>B17+C17</f>
        <v>0</v>
      </c>
      <c r="E17" s="520">
        <v>0</v>
      </c>
      <c r="F17" s="520">
        <v>0</v>
      </c>
      <c r="G17" s="521">
        <f>E17+F17</f>
        <v>0</v>
      </c>
      <c r="H17" s="521">
        <f t="shared" si="2"/>
        <v>0</v>
      </c>
      <c r="I17" s="521">
        <f t="shared" si="2"/>
        <v>0</v>
      </c>
      <c r="J17" s="521">
        <f t="shared" si="6"/>
        <v>0</v>
      </c>
      <c r="K17" s="522" t="s">
        <v>68</v>
      </c>
      <c r="L17" s="79"/>
    </row>
    <row r="18" spans="1:12" s="10" customFormat="1" ht="27" customHeight="1" thickTop="1" thickBot="1">
      <c r="A18" s="208" t="s">
        <v>69</v>
      </c>
      <c r="B18" s="252">
        <v>0</v>
      </c>
      <c r="C18" s="252">
        <v>0</v>
      </c>
      <c r="D18" s="216">
        <f t="shared" si="4"/>
        <v>0</v>
      </c>
      <c r="E18" s="252">
        <v>0</v>
      </c>
      <c r="F18" s="252">
        <v>0</v>
      </c>
      <c r="G18" s="216">
        <f>E18+F18</f>
        <v>0</v>
      </c>
      <c r="H18" s="216">
        <f t="shared" si="2"/>
        <v>0</v>
      </c>
      <c r="I18" s="216">
        <f>C18+F18</f>
        <v>0</v>
      </c>
      <c r="J18" s="216">
        <f>H18+I18</f>
        <v>0</v>
      </c>
      <c r="K18" s="212" t="s">
        <v>157</v>
      </c>
      <c r="L18" s="79"/>
    </row>
    <row r="19" spans="1:12" s="10" customFormat="1" ht="27" customHeight="1" thickTop="1">
      <c r="A19" s="253" t="s">
        <v>70</v>
      </c>
      <c r="B19" s="382">
        <v>0</v>
      </c>
      <c r="C19" s="382">
        <v>0</v>
      </c>
      <c r="D19" s="251">
        <f t="shared" si="4"/>
        <v>0</v>
      </c>
      <c r="E19" s="382">
        <v>0</v>
      </c>
      <c r="F19" s="382">
        <v>0</v>
      </c>
      <c r="G19" s="251">
        <f>E19+F19</f>
        <v>0</v>
      </c>
      <c r="H19" s="251">
        <f t="shared" si="2"/>
        <v>0</v>
      </c>
      <c r="I19" s="251">
        <f t="shared" si="2"/>
        <v>0</v>
      </c>
      <c r="J19" s="251">
        <f t="shared" si="6"/>
        <v>0</v>
      </c>
      <c r="K19" s="255" t="s">
        <v>287</v>
      </c>
      <c r="L19" s="79"/>
    </row>
    <row r="20" spans="1:12" s="10" customFormat="1" ht="27" customHeight="1">
      <c r="A20" s="256" t="s">
        <v>11</v>
      </c>
      <c r="B20" s="257">
        <f t="shared" ref="B20:D20" si="7">SUM(B11:B19)</f>
        <v>6</v>
      </c>
      <c r="C20" s="257">
        <f t="shared" si="7"/>
        <v>6</v>
      </c>
      <c r="D20" s="257">
        <f t="shared" si="7"/>
        <v>12</v>
      </c>
      <c r="E20" s="257">
        <f>SUM(E11:E19)</f>
        <v>14</v>
      </c>
      <c r="F20" s="257">
        <f t="shared" ref="F20:G20" si="8">SUM(F11:F19)</f>
        <v>13</v>
      </c>
      <c r="G20" s="257">
        <f t="shared" si="8"/>
        <v>27</v>
      </c>
      <c r="H20" s="257">
        <f>SUM(H11:H19)</f>
        <v>20</v>
      </c>
      <c r="I20" s="257">
        <f>SUM(I11:I19)</f>
        <v>19</v>
      </c>
      <c r="J20" s="257">
        <f>SUM(J11:J19)</f>
        <v>39</v>
      </c>
      <c r="K20" s="258" t="s">
        <v>12</v>
      </c>
      <c r="L20" s="79"/>
    </row>
    <row r="21" spans="1:12" s="10" customFormat="1" ht="22.5" customHeight="1">
      <c r="A21" s="153"/>
      <c r="B21" s="153"/>
      <c r="C21" s="153"/>
      <c r="D21" s="153"/>
      <c r="E21" s="153"/>
      <c r="F21" s="153"/>
      <c r="G21" s="153"/>
      <c r="H21" s="153"/>
      <c r="I21" s="153"/>
      <c r="J21" s="153"/>
      <c r="K21" s="153"/>
      <c r="L21" s="79"/>
    </row>
    <row r="22" spans="1:12" s="10" customFormat="1" ht="22.5" customHeight="1">
      <c r="A22" s="153"/>
      <c r="B22" s="153"/>
      <c r="C22" s="153"/>
      <c r="D22" s="153"/>
      <c r="E22" s="153"/>
      <c r="F22" s="153"/>
      <c r="G22" s="153"/>
      <c r="H22" s="153"/>
      <c r="I22" s="153"/>
      <c r="J22" s="153"/>
      <c r="K22" s="153"/>
      <c r="L22" s="79"/>
    </row>
    <row r="23" spans="1:12" s="10" customFormat="1" ht="22.5" customHeight="1">
      <c r="A23" s="153"/>
      <c r="B23" s="153"/>
      <c r="C23" s="153"/>
      <c r="D23" s="153"/>
      <c r="E23" s="153"/>
      <c r="F23" s="153"/>
      <c r="G23" s="153"/>
      <c r="H23" s="153"/>
      <c r="I23" s="153"/>
      <c r="J23" s="153"/>
      <c r="K23" s="153"/>
    </row>
    <row r="24" spans="1:12">
      <c r="A24" s="153"/>
      <c r="B24" s="153"/>
      <c r="C24" s="153"/>
      <c r="D24" s="153"/>
      <c r="E24" s="153"/>
      <c r="F24" s="153"/>
      <c r="G24" s="153"/>
      <c r="H24" s="153"/>
      <c r="I24" s="153"/>
      <c r="J24" s="153"/>
      <c r="K24" s="153"/>
      <c r="L24" s="149"/>
    </row>
    <row r="25" spans="1:12">
      <c r="A25" s="153"/>
      <c r="B25" s="153"/>
      <c r="C25" s="153"/>
      <c r="D25" s="153"/>
      <c r="E25" s="153"/>
      <c r="F25" s="153"/>
      <c r="G25" s="153"/>
      <c r="H25" s="153"/>
      <c r="I25" s="153"/>
      <c r="J25" s="153"/>
      <c r="K25" s="153"/>
      <c r="L25" s="149"/>
    </row>
    <row r="26" spans="1:12">
      <c r="A26" s="153"/>
      <c r="B26" s="153"/>
      <c r="C26" s="153"/>
      <c r="D26" s="153"/>
      <c r="E26" s="153"/>
      <c r="F26" s="153"/>
      <c r="G26" s="153"/>
      <c r="H26" s="153"/>
      <c r="I26" s="153"/>
      <c r="J26" s="153"/>
      <c r="K26" s="153"/>
      <c r="L26" s="149"/>
    </row>
    <row r="27" spans="1:12">
      <c r="A27" s="153"/>
      <c r="B27" s="153"/>
      <c r="C27" s="153"/>
      <c r="D27" s="153"/>
      <c r="E27" s="153"/>
      <c r="F27" s="153"/>
      <c r="G27" s="153"/>
      <c r="H27" s="153"/>
      <c r="I27" s="153"/>
      <c r="J27" s="153"/>
      <c r="K27" s="153"/>
    </row>
    <row r="28" spans="1:12">
      <c r="A28" s="153"/>
      <c r="B28" s="153"/>
      <c r="C28" s="153"/>
      <c r="D28" s="153"/>
      <c r="E28" s="153"/>
      <c r="F28" s="153"/>
      <c r="G28" s="153"/>
      <c r="H28" s="153"/>
      <c r="I28" s="153"/>
      <c r="J28" s="153"/>
      <c r="K28" s="153"/>
    </row>
    <row r="29" spans="1:12">
      <c r="A29" s="153"/>
      <c r="B29" s="153"/>
      <c r="C29" s="153"/>
      <c r="D29" s="153"/>
      <c r="E29" s="153"/>
      <c r="F29" s="153"/>
      <c r="G29" s="153"/>
      <c r="H29" s="153"/>
      <c r="I29" s="153"/>
      <c r="J29" s="153"/>
      <c r="K29" s="153"/>
    </row>
    <row r="30" spans="1:12">
      <c r="A30" s="153"/>
      <c r="B30" s="153"/>
      <c r="C30" s="153"/>
      <c r="D30" s="153"/>
      <c r="E30" s="153"/>
      <c r="F30" s="153"/>
      <c r="G30" s="153"/>
      <c r="H30" s="153"/>
      <c r="I30" s="153"/>
      <c r="J30" s="153"/>
      <c r="K30" s="153"/>
    </row>
    <row r="31" spans="1:12">
      <c r="A31" s="153"/>
      <c r="B31" s="153"/>
      <c r="C31" s="153"/>
      <c r="D31" s="153"/>
      <c r="E31" s="153"/>
      <c r="F31" s="153"/>
      <c r="G31" s="153"/>
      <c r="H31" s="153"/>
      <c r="I31" s="153"/>
      <c r="J31" s="153"/>
      <c r="K31" s="153"/>
    </row>
    <row r="32" spans="1:12">
      <c r="A32" s="153"/>
      <c r="B32" s="153"/>
      <c r="C32" s="153"/>
      <c r="D32" s="153"/>
      <c r="E32" s="153"/>
      <c r="F32" s="153"/>
      <c r="G32" s="153"/>
      <c r="H32" s="153"/>
      <c r="I32" s="153"/>
      <c r="J32" s="153"/>
      <c r="K32" s="153"/>
    </row>
    <row r="33" spans="1:11">
      <c r="A33" s="153"/>
      <c r="B33" s="153"/>
      <c r="C33" s="153"/>
      <c r="D33" s="153"/>
      <c r="E33" s="153"/>
      <c r="F33" s="153"/>
      <c r="G33" s="153"/>
      <c r="H33" s="153"/>
      <c r="I33" s="153"/>
      <c r="J33" s="153"/>
      <c r="K33" s="153"/>
    </row>
    <row r="34" spans="1:11">
      <c r="A34" s="153"/>
      <c r="B34" s="153"/>
      <c r="C34" s="153"/>
      <c r="D34" s="153"/>
      <c r="E34" s="153"/>
      <c r="F34" s="153"/>
      <c r="G34" s="153"/>
      <c r="H34" s="153"/>
      <c r="I34" s="153"/>
      <c r="J34" s="153"/>
      <c r="K34" s="153"/>
    </row>
    <row r="35" spans="1:11">
      <c r="A35" s="153"/>
      <c r="B35" s="153"/>
      <c r="C35" s="153"/>
      <c r="D35" s="153"/>
      <c r="E35" s="153"/>
      <c r="F35" s="153"/>
      <c r="G35" s="153"/>
      <c r="H35" s="153"/>
      <c r="I35" s="153"/>
      <c r="J35" s="153"/>
      <c r="K35" s="153"/>
    </row>
    <row r="36" spans="1:11">
      <c r="A36" s="153"/>
      <c r="B36" s="153"/>
      <c r="C36" s="153"/>
      <c r="D36" s="153"/>
      <c r="E36" s="153"/>
      <c r="F36" s="153"/>
      <c r="G36" s="153"/>
      <c r="H36" s="153"/>
      <c r="I36" s="153"/>
      <c r="J36" s="153"/>
      <c r="K36" s="153"/>
    </row>
    <row r="37" spans="1:11">
      <c r="A37" s="153"/>
      <c r="B37" s="153"/>
      <c r="C37" s="153"/>
      <c r="D37" s="153"/>
      <c r="E37" s="153"/>
      <c r="F37" s="153"/>
      <c r="G37" s="153"/>
      <c r="H37" s="153"/>
      <c r="I37" s="153"/>
      <c r="J37" s="153"/>
      <c r="K37" s="153"/>
    </row>
    <row r="38" spans="1:11">
      <c r="A38" s="153"/>
      <c r="B38" s="153"/>
      <c r="C38" s="153"/>
      <c r="D38" s="153"/>
      <c r="E38" s="153"/>
      <c r="F38" s="153"/>
      <c r="G38" s="153"/>
      <c r="H38" s="153"/>
      <c r="I38" s="153"/>
      <c r="J38" s="153"/>
      <c r="K38" s="153"/>
    </row>
    <row r="39" spans="1:1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153"/>
      <c r="B50" s="153"/>
      <c r="C50" s="153"/>
      <c r="D50" s="153"/>
      <c r="E50" s="153"/>
      <c r="F50" s="153"/>
      <c r="G50" s="153"/>
      <c r="H50" s="153"/>
      <c r="I50" s="153"/>
      <c r="J50" s="153"/>
      <c r="K50" s="153"/>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115" zoomScaleNormal="100" zoomScaleSheetLayoutView="115" workbookViewId="0">
      <selection activeCell="O29" sqref="O29"/>
    </sheetView>
  </sheetViews>
  <sheetFormatPr defaultRowHeight="12.75"/>
  <cols>
    <col min="1" max="9" width="9" style="1" customWidth="1"/>
    <col min="10" max="10" width="8.7109375" style="1" customWidth="1"/>
    <col min="11" max="11" width="8.425781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4"/>
      <c r="B3" s="604"/>
      <c r="C3" s="604"/>
      <c r="D3" s="604"/>
      <c r="E3" s="604"/>
      <c r="F3" s="457"/>
      <c r="G3" s="605"/>
      <c r="H3" s="606"/>
      <c r="I3" s="606"/>
      <c r="J3" s="606"/>
      <c r="K3" s="606"/>
    </row>
    <row r="4" spans="1:12" ht="132.75" customHeight="1">
      <c r="A4" s="607"/>
      <c r="B4" s="607"/>
      <c r="C4" s="607"/>
      <c r="D4" s="607"/>
      <c r="E4" s="607"/>
      <c r="F4" s="458"/>
      <c r="G4" s="608"/>
      <c r="H4" s="608"/>
      <c r="I4" s="608"/>
      <c r="J4" s="608"/>
      <c r="K4" s="608"/>
    </row>
    <row r="5" spans="1:12">
      <c r="A5" s="357"/>
      <c r="B5" s="357"/>
      <c r="C5" s="357"/>
      <c r="D5" s="357"/>
      <c r="E5" s="357"/>
      <c r="F5" s="357"/>
      <c r="G5" s="358"/>
      <c r="H5" s="358"/>
      <c r="I5" s="358"/>
      <c r="J5" s="358"/>
      <c r="K5" s="358"/>
    </row>
    <row r="6" spans="1:12" ht="99" customHeight="1">
      <c r="A6" s="607"/>
      <c r="B6" s="607"/>
      <c r="C6" s="607"/>
      <c r="D6" s="607"/>
      <c r="E6" s="607"/>
      <c r="F6" s="458"/>
      <c r="G6" s="608"/>
      <c r="H6" s="608"/>
      <c r="I6" s="608"/>
      <c r="J6" s="608"/>
      <c r="K6" s="608"/>
    </row>
    <row r="7" spans="1:12">
      <c r="A7" s="19"/>
      <c r="B7" s="19"/>
      <c r="C7" s="19"/>
      <c r="D7" s="19"/>
      <c r="E7" s="19"/>
      <c r="F7" s="19"/>
      <c r="G7" s="359"/>
      <c r="H7" s="359"/>
      <c r="I7" s="359"/>
      <c r="J7" s="359"/>
      <c r="K7" s="359"/>
    </row>
    <row r="8" spans="1:12" ht="21.75">
      <c r="A8" s="602"/>
      <c r="B8" s="602"/>
      <c r="C8" s="602"/>
      <c r="D8" s="602"/>
      <c r="E8" s="602"/>
      <c r="F8" s="458"/>
      <c r="G8" s="603"/>
      <c r="H8" s="603"/>
      <c r="I8" s="603"/>
      <c r="J8" s="603"/>
      <c r="K8" s="603"/>
    </row>
    <row r="9" spans="1:12" ht="34.5" customHeight="1">
      <c r="A9" s="602"/>
      <c r="B9" s="602"/>
      <c r="C9" s="602"/>
      <c r="D9" s="602"/>
      <c r="E9" s="602"/>
      <c r="F9" s="458"/>
      <c r="G9" s="603"/>
      <c r="H9" s="603"/>
      <c r="I9" s="603"/>
      <c r="J9" s="603"/>
      <c r="K9" s="603"/>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8"/>
  <sheetViews>
    <sheetView rightToLeft="1" view="pageBreakPreview" zoomScaleNormal="100" zoomScaleSheetLayoutView="100" workbookViewId="0">
      <selection activeCell="F7" sqref="F7"/>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66" t="s">
        <v>364</v>
      </c>
      <c r="B2" s="466"/>
      <c r="C2" s="467"/>
      <c r="D2" s="468" t="s">
        <v>369</v>
      </c>
    </row>
    <row r="3" spans="1:4" ht="29.25" customHeight="1">
      <c r="A3" s="489" t="s">
        <v>175</v>
      </c>
      <c r="B3" s="480" t="s">
        <v>431</v>
      </c>
      <c r="C3" s="481" t="s">
        <v>432</v>
      </c>
      <c r="D3" s="490" t="s">
        <v>176</v>
      </c>
    </row>
    <row r="4" spans="1:4" ht="26.25" customHeight="1">
      <c r="A4" s="491" t="s">
        <v>246</v>
      </c>
      <c r="B4" s="469"/>
      <c r="C4" s="470"/>
      <c r="D4" s="492" t="s">
        <v>247</v>
      </c>
    </row>
    <row r="5" spans="1:4" ht="18">
      <c r="A5" s="493" t="s">
        <v>464</v>
      </c>
      <c r="B5" s="471" t="s">
        <v>180</v>
      </c>
      <c r="C5" s="472">
        <v>8</v>
      </c>
      <c r="D5" s="494" t="s">
        <v>490</v>
      </c>
    </row>
    <row r="6" spans="1:4" ht="22.5">
      <c r="A6" s="493" t="s">
        <v>465</v>
      </c>
      <c r="B6" s="471" t="s">
        <v>181</v>
      </c>
      <c r="C6" s="472">
        <v>10</v>
      </c>
      <c r="D6" s="494" t="s">
        <v>545</v>
      </c>
    </row>
    <row r="7" spans="1:4" ht="22.5">
      <c r="A7" s="493" t="s">
        <v>466</v>
      </c>
      <c r="B7" s="471" t="s">
        <v>177</v>
      </c>
      <c r="C7" s="472">
        <v>12</v>
      </c>
      <c r="D7" s="494" t="s">
        <v>550</v>
      </c>
    </row>
    <row r="8" spans="1:4" ht="26.25" customHeight="1">
      <c r="A8" s="495" t="s">
        <v>108</v>
      </c>
      <c r="B8" s="473"/>
      <c r="C8" s="474"/>
      <c r="D8" s="496" t="s">
        <v>248</v>
      </c>
    </row>
    <row r="9" spans="1:4" ht="36">
      <c r="A9" s="493" t="s">
        <v>467</v>
      </c>
      <c r="B9" s="471" t="s">
        <v>178</v>
      </c>
      <c r="C9" s="472">
        <v>15</v>
      </c>
      <c r="D9" s="494" t="s">
        <v>491</v>
      </c>
    </row>
    <row r="10" spans="1:4" ht="36">
      <c r="A10" s="493" t="s">
        <v>547</v>
      </c>
      <c r="B10" s="471" t="s">
        <v>179</v>
      </c>
      <c r="C10" s="472">
        <v>16</v>
      </c>
      <c r="D10" s="494" t="s">
        <v>492</v>
      </c>
    </row>
    <row r="11" spans="1:4" ht="22.5">
      <c r="A11" s="493" t="s">
        <v>468</v>
      </c>
      <c r="B11" s="471" t="s">
        <v>182</v>
      </c>
      <c r="C11" s="472">
        <v>17</v>
      </c>
      <c r="D11" s="494" t="s">
        <v>493</v>
      </c>
    </row>
    <row r="12" spans="1:4" ht="22.5">
      <c r="A12" s="493" t="s">
        <v>469</v>
      </c>
      <c r="B12" s="471" t="s">
        <v>183</v>
      </c>
      <c r="C12" s="472">
        <v>18</v>
      </c>
      <c r="D12" s="494" t="s">
        <v>494</v>
      </c>
    </row>
    <row r="13" spans="1:4" ht="18">
      <c r="A13" s="493" t="s">
        <v>470</v>
      </c>
      <c r="B13" s="471" t="s">
        <v>184</v>
      </c>
      <c r="C13" s="472">
        <v>19</v>
      </c>
      <c r="D13" s="494" t="s">
        <v>495</v>
      </c>
    </row>
    <row r="14" spans="1:4" ht="18">
      <c r="A14" s="493" t="s">
        <v>471</v>
      </c>
      <c r="B14" s="471" t="s">
        <v>185</v>
      </c>
      <c r="C14" s="472">
        <v>21</v>
      </c>
      <c r="D14" s="494" t="s">
        <v>496</v>
      </c>
    </row>
    <row r="15" spans="1:4" ht="36">
      <c r="A15" s="493" t="s">
        <v>472</v>
      </c>
      <c r="B15" s="471" t="s">
        <v>186</v>
      </c>
      <c r="C15" s="472">
        <v>23</v>
      </c>
      <c r="D15" s="494" t="s">
        <v>497</v>
      </c>
    </row>
    <row r="16" spans="1:4" ht="22.5">
      <c r="A16" s="493" t="s">
        <v>473</v>
      </c>
      <c r="B16" s="471" t="s">
        <v>187</v>
      </c>
      <c r="C16" s="472">
        <v>24</v>
      </c>
      <c r="D16" s="494" t="s">
        <v>498</v>
      </c>
    </row>
    <row r="17" spans="1:4" ht="22.5">
      <c r="A17" s="493" t="s">
        <v>474</v>
      </c>
      <c r="B17" s="471" t="s">
        <v>188</v>
      </c>
      <c r="C17" s="472">
        <v>26</v>
      </c>
      <c r="D17" s="494" t="s">
        <v>499</v>
      </c>
    </row>
    <row r="18" spans="1:4" ht="36">
      <c r="A18" s="493" t="s">
        <v>475</v>
      </c>
      <c r="B18" s="471" t="s">
        <v>189</v>
      </c>
      <c r="C18" s="472">
        <v>27</v>
      </c>
      <c r="D18" s="494" t="s">
        <v>500</v>
      </c>
    </row>
    <row r="19" spans="1:4" ht="36">
      <c r="A19" s="493" t="s">
        <v>476</v>
      </c>
      <c r="B19" s="471" t="s">
        <v>190</v>
      </c>
      <c r="C19" s="472">
        <v>28</v>
      </c>
      <c r="D19" s="494" t="s">
        <v>501</v>
      </c>
    </row>
    <row r="20" spans="1:4" ht="22.5">
      <c r="A20" s="497" t="s">
        <v>477</v>
      </c>
      <c r="B20" s="476" t="s">
        <v>191</v>
      </c>
      <c r="C20" s="477">
        <v>29</v>
      </c>
      <c r="D20" s="498" t="s">
        <v>502</v>
      </c>
    </row>
    <row r="21" spans="1:4" ht="18">
      <c r="A21" s="493" t="s">
        <v>478</v>
      </c>
      <c r="B21" s="471" t="s">
        <v>192</v>
      </c>
      <c r="C21" s="472">
        <v>31</v>
      </c>
      <c r="D21" s="494" t="s">
        <v>503</v>
      </c>
    </row>
    <row r="22" spans="1:4" ht="22.5">
      <c r="A22" s="493" t="s">
        <v>479</v>
      </c>
      <c r="B22" s="471" t="s">
        <v>193</v>
      </c>
      <c r="C22" s="472">
        <v>33</v>
      </c>
      <c r="D22" s="494" t="s">
        <v>504</v>
      </c>
    </row>
    <row r="23" spans="1:4" ht="36">
      <c r="A23" s="493" t="s">
        <v>480</v>
      </c>
      <c r="B23" s="471" t="s">
        <v>194</v>
      </c>
      <c r="C23" s="472">
        <v>35</v>
      </c>
      <c r="D23" s="494" t="s">
        <v>505</v>
      </c>
    </row>
    <row r="24" spans="1:4" ht="22.5">
      <c r="A24" s="493" t="s">
        <v>481</v>
      </c>
      <c r="B24" s="471" t="s">
        <v>195</v>
      </c>
      <c r="C24" s="472">
        <v>36</v>
      </c>
      <c r="D24" s="494" t="s">
        <v>506</v>
      </c>
    </row>
    <row r="25" spans="1:4" ht="27.75">
      <c r="A25" s="495" t="s">
        <v>143</v>
      </c>
      <c r="B25" s="475"/>
      <c r="C25" s="474"/>
      <c r="D25" s="496" t="s">
        <v>249</v>
      </c>
    </row>
    <row r="26" spans="1:4" ht="22.5">
      <c r="A26" s="493" t="s">
        <v>482</v>
      </c>
      <c r="B26" s="471" t="s">
        <v>196</v>
      </c>
      <c r="C26" s="472">
        <v>39</v>
      </c>
      <c r="D26" s="494" t="s">
        <v>507</v>
      </c>
    </row>
    <row r="27" spans="1:4" ht="36">
      <c r="A27" s="493" t="s">
        <v>483</v>
      </c>
      <c r="B27" s="471" t="s">
        <v>197</v>
      </c>
      <c r="C27" s="472">
        <v>41</v>
      </c>
      <c r="D27" s="494" t="s">
        <v>508</v>
      </c>
    </row>
    <row r="28" spans="1:4" ht="36">
      <c r="A28" s="493" t="s">
        <v>484</v>
      </c>
      <c r="B28" s="471" t="s">
        <v>198</v>
      </c>
      <c r="C28" s="472">
        <v>43</v>
      </c>
      <c r="D28" s="494" t="s">
        <v>509</v>
      </c>
    </row>
    <row r="29" spans="1:4" ht="22.5">
      <c r="A29" s="493" t="s">
        <v>485</v>
      </c>
      <c r="B29" s="471" t="s">
        <v>199</v>
      </c>
      <c r="C29" s="472">
        <v>45</v>
      </c>
      <c r="D29" s="494" t="s">
        <v>510</v>
      </c>
    </row>
    <row r="30" spans="1:4" ht="22.5">
      <c r="A30" s="493" t="s">
        <v>486</v>
      </c>
      <c r="B30" s="471" t="s">
        <v>200</v>
      </c>
      <c r="C30" s="472">
        <v>47</v>
      </c>
      <c r="D30" s="494" t="s">
        <v>511</v>
      </c>
    </row>
    <row r="31" spans="1:4" ht="36">
      <c r="A31" s="493" t="s">
        <v>487</v>
      </c>
      <c r="B31" s="471" t="s">
        <v>201</v>
      </c>
      <c r="C31" s="472">
        <v>49</v>
      </c>
      <c r="D31" s="494" t="s">
        <v>512</v>
      </c>
    </row>
    <row r="32" spans="1:4" ht="36">
      <c r="A32" s="493" t="s">
        <v>488</v>
      </c>
      <c r="B32" s="471" t="s">
        <v>219</v>
      </c>
      <c r="C32" s="472">
        <v>50</v>
      </c>
      <c r="D32" s="494" t="s">
        <v>513</v>
      </c>
    </row>
    <row r="33" spans="1:4" ht="22.5">
      <c r="A33" s="497" t="s">
        <v>489</v>
      </c>
      <c r="B33" s="476" t="s">
        <v>310</v>
      </c>
      <c r="C33" s="477">
        <v>51</v>
      </c>
      <c r="D33" s="498" t="s">
        <v>514</v>
      </c>
    </row>
    <row r="34" spans="1:4">
      <c r="A34" s="19"/>
      <c r="B34" s="19"/>
      <c r="C34" s="19"/>
      <c r="D34" s="108"/>
    </row>
    <row r="35" spans="1:4">
      <c r="A35" s="19"/>
      <c r="B35" s="19"/>
      <c r="C35" s="19"/>
      <c r="D35" s="19"/>
    </row>
    <row r="36" spans="1:4">
      <c r="A36" s="19"/>
      <c r="B36" s="19"/>
      <c r="C36" s="19"/>
      <c r="D36" s="19"/>
    </row>
    <row r="37" spans="1:4">
      <c r="A37" s="19"/>
      <c r="B37" s="19"/>
      <c r="C37" s="19"/>
      <c r="D37" s="19"/>
    </row>
    <row r="38" spans="1:4">
      <c r="A38" s="19"/>
      <c r="B38" s="19"/>
      <c r="C38" s="19"/>
      <c r="D38" s="19"/>
    </row>
  </sheetData>
  <printOptions horizontalCentered="1"/>
  <pageMargins left="0" right="0" top="0.47244094488188981" bottom="0" header="0" footer="0"/>
  <pageSetup paperSize="9"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rightToLeft="1" view="pageBreakPreview" topLeftCell="A4" zoomScale="110" zoomScaleNormal="100" zoomScaleSheetLayoutView="110" workbookViewId="0">
      <selection activeCell="B13" sqref="B13"/>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78"/>
      <c r="B1" s="478"/>
      <c r="C1" s="478"/>
      <c r="D1" s="478"/>
    </row>
    <row r="2" spans="1:4" ht="41.25" customHeight="1">
      <c r="A2" s="466" t="s">
        <v>366</v>
      </c>
      <c r="B2" s="466"/>
      <c r="C2" s="467"/>
      <c r="D2" s="468" t="s">
        <v>368</v>
      </c>
    </row>
    <row r="3" spans="1:4" ht="36.75" customHeight="1">
      <c r="A3" s="479" t="s">
        <v>367</v>
      </c>
      <c r="B3" s="480" t="s">
        <v>433</v>
      </c>
      <c r="C3" s="481" t="s">
        <v>432</v>
      </c>
      <c r="D3" s="482" t="s">
        <v>365</v>
      </c>
    </row>
    <row r="4" spans="1:4" ht="26.25" customHeight="1">
      <c r="A4" s="483" t="s">
        <v>246</v>
      </c>
      <c r="B4" s="473"/>
      <c r="C4" s="474"/>
      <c r="D4" s="484" t="s">
        <v>247</v>
      </c>
    </row>
    <row r="5" spans="1:4" ht="18">
      <c r="A5" s="485" t="s">
        <v>515</v>
      </c>
      <c r="B5" s="471" t="s">
        <v>180</v>
      </c>
      <c r="C5" s="472">
        <v>9</v>
      </c>
      <c r="D5" s="486" t="s">
        <v>530</v>
      </c>
    </row>
    <row r="6" spans="1:4" ht="18">
      <c r="A6" s="485" t="s">
        <v>516</v>
      </c>
      <c r="B6" s="471" t="s">
        <v>181</v>
      </c>
      <c r="C6" s="472">
        <v>11</v>
      </c>
      <c r="D6" s="486" t="s">
        <v>531</v>
      </c>
    </row>
    <row r="7" spans="1:4" ht="18">
      <c r="A7" s="485" t="s">
        <v>517</v>
      </c>
      <c r="B7" s="471" t="s">
        <v>177</v>
      </c>
      <c r="C7" s="472">
        <v>13</v>
      </c>
      <c r="D7" s="486" t="s">
        <v>532</v>
      </c>
    </row>
    <row r="8" spans="1:4" ht="26.25" customHeight="1">
      <c r="A8" s="483" t="s">
        <v>108</v>
      </c>
      <c r="B8" s="473"/>
      <c r="C8" s="474"/>
      <c r="D8" s="484" t="s">
        <v>248</v>
      </c>
    </row>
    <row r="9" spans="1:4" ht="18">
      <c r="A9" s="485" t="s">
        <v>518</v>
      </c>
      <c r="B9" s="471" t="s">
        <v>178</v>
      </c>
      <c r="C9" s="472">
        <v>20</v>
      </c>
      <c r="D9" s="486" t="s">
        <v>533</v>
      </c>
    </row>
    <row r="10" spans="1:4" ht="18">
      <c r="A10" s="485" t="s">
        <v>519</v>
      </c>
      <c r="B10" s="471" t="s">
        <v>179</v>
      </c>
      <c r="C10" s="472">
        <v>22</v>
      </c>
      <c r="D10" s="486" t="s">
        <v>496</v>
      </c>
    </row>
    <row r="11" spans="1:4" ht="18">
      <c r="A11" s="485" t="s">
        <v>520</v>
      </c>
      <c r="B11" s="471" t="s">
        <v>182</v>
      </c>
      <c r="C11" s="472">
        <v>25</v>
      </c>
      <c r="D11" s="486" t="s">
        <v>534</v>
      </c>
    </row>
    <row r="12" spans="1:4" ht="18">
      <c r="A12" s="485" t="s">
        <v>521</v>
      </c>
      <c r="B12" s="471" t="s">
        <v>183</v>
      </c>
      <c r="C12" s="472">
        <v>30</v>
      </c>
      <c r="D12" s="486" t="s">
        <v>535</v>
      </c>
    </row>
    <row r="13" spans="1:4" ht="18">
      <c r="A13" s="485" t="s">
        <v>522</v>
      </c>
      <c r="B13" s="471" t="s">
        <v>184</v>
      </c>
      <c r="C13" s="472">
        <v>32</v>
      </c>
      <c r="D13" s="486" t="s">
        <v>503</v>
      </c>
    </row>
    <row r="14" spans="1:4" ht="18">
      <c r="A14" s="485" t="s">
        <v>523</v>
      </c>
      <c r="B14" s="471" t="s">
        <v>185</v>
      </c>
      <c r="C14" s="472">
        <v>34</v>
      </c>
      <c r="D14" s="486" t="s">
        <v>536</v>
      </c>
    </row>
    <row r="15" spans="1:4" ht="18">
      <c r="A15" s="485" t="s">
        <v>524</v>
      </c>
      <c r="B15" s="471" t="s">
        <v>186</v>
      </c>
      <c r="C15" s="472">
        <v>37</v>
      </c>
      <c r="D15" s="486" t="s">
        <v>537</v>
      </c>
    </row>
    <row r="16" spans="1:4" ht="27.75">
      <c r="A16" s="483" t="s">
        <v>143</v>
      </c>
      <c r="B16" s="475"/>
      <c r="C16" s="474"/>
      <c r="D16" s="484" t="s">
        <v>249</v>
      </c>
    </row>
    <row r="17" spans="1:4" ht="22.5">
      <c r="A17" s="485" t="s">
        <v>525</v>
      </c>
      <c r="B17" s="471" t="s">
        <v>187</v>
      </c>
      <c r="C17" s="472">
        <v>40</v>
      </c>
      <c r="D17" s="486" t="s">
        <v>538</v>
      </c>
    </row>
    <row r="18" spans="1:4" ht="18">
      <c r="A18" s="485" t="s">
        <v>526</v>
      </c>
      <c r="B18" s="471" t="s">
        <v>188</v>
      </c>
      <c r="C18" s="472">
        <v>42</v>
      </c>
      <c r="D18" s="486" t="s">
        <v>539</v>
      </c>
    </row>
    <row r="19" spans="1:4" ht="22.5">
      <c r="A19" s="485" t="s">
        <v>527</v>
      </c>
      <c r="B19" s="471" t="s">
        <v>189</v>
      </c>
      <c r="C19" s="472">
        <v>44</v>
      </c>
      <c r="D19" s="486" t="s">
        <v>540</v>
      </c>
    </row>
    <row r="20" spans="1:4" ht="22.5">
      <c r="A20" s="485" t="s">
        <v>528</v>
      </c>
      <c r="B20" s="471" t="s">
        <v>190</v>
      </c>
      <c r="C20" s="472">
        <v>46</v>
      </c>
      <c r="D20" s="486" t="s">
        <v>541</v>
      </c>
    </row>
    <row r="21" spans="1:4" ht="18">
      <c r="A21" s="487" t="s">
        <v>529</v>
      </c>
      <c r="B21" s="476" t="s">
        <v>191</v>
      </c>
      <c r="C21" s="477">
        <v>48</v>
      </c>
      <c r="D21" s="488" t="s">
        <v>542</v>
      </c>
    </row>
    <row r="22" spans="1:4">
      <c r="A22" s="19"/>
      <c r="B22" s="19"/>
      <c r="C22" s="19"/>
      <c r="D22" s="108"/>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sheetData>
  <printOptions horizontalCentered="1"/>
  <pageMargins left="0" right="0" top="0.47244094488188981" bottom="0" header="0" footer="0"/>
  <pageSetup paperSize="9"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rightToLeft="1" view="pageBreakPreview" zoomScaleNormal="100" zoomScaleSheetLayoutView="100" workbookViewId="0">
      <selection activeCell="O5" sqref="O5"/>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15"/>
      <c r="B1" s="615"/>
      <c r="C1" s="615"/>
      <c r="D1" s="615"/>
      <c r="E1" s="615"/>
      <c r="F1" s="615"/>
      <c r="G1" s="615"/>
      <c r="H1" s="615"/>
      <c r="I1" s="615"/>
      <c r="J1" s="615"/>
      <c r="K1" s="615"/>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41.25" customHeight="1">
      <c r="A4" s="609" t="s">
        <v>221</v>
      </c>
      <c r="B4" s="609"/>
      <c r="C4" s="609"/>
      <c r="D4" s="609"/>
      <c r="E4" s="609"/>
      <c r="F4" s="466"/>
      <c r="G4" s="616" t="s">
        <v>235</v>
      </c>
      <c r="H4" s="616"/>
      <c r="I4" s="616"/>
      <c r="J4" s="616"/>
      <c r="K4" s="616"/>
    </row>
    <row r="5" spans="1:11" ht="41.25" customHeight="1">
      <c r="A5" s="556"/>
      <c r="B5" s="556"/>
      <c r="C5" s="556"/>
      <c r="D5" s="556"/>
      <c r="E5" s="556"/>
      <c r="F5" s="556"/>
      <c r="G5" s="559"/>
      <c r="H5" s="559"/>
      <c r="I5" s="559"/>
      <c r="J5" s="559"/>
      <c r="K5" s="559"/>
    </row>
    <row r="6" spans="1:11" ht="70.5" customHeight="1">
      <c r="A6" s="612" t="s">
        <v>543</v>
      </c>
      <c r="B6" s="612"/>
      <c r="C6" s="612"/>
      <c r="D6" s="612"/>
      <c r="E6" s="612"/>
      <c r="F6" s="356"/>
      <c r="G6" s="613" t="s">
        <v>552</v>
      </c>
      <c r="H6" s="613"/>
      <c r="I6" s="613"/>
      <c r="J6" s="613"/>
      <c r="K6" s="613"/>
    </row>
    <row r="7" spans="1:11">
      <c r="A7" s="357"/>
      <c r="B7" s="357"/>
      <c r="C7" s="357"/>
      <c r="D7" s="357"/>
      <c r="E7" s="357"/>
      <c r="F7" s="357"/>
      <c r="G7" s="358"/>
      <c r="H7" s="358"/>
      <c r="I7" s="358"/>
      <c r="J7" s="358"/>
      <c r="K7" s="358"/>
    </row>
    <row r="8" spans="1:11" ht="51" customHeight="1">
      <c r="A8" s="612" t="s">
        <v>553</v>
      </c>
      <c r="B8" s="612"/>
      <c r="C8" s="612"/>
      <c r="D8" s="612"/>
      <c r="E8" s="612"/>
      <c r="F8" s="356"/>
      <c r="G8" s="613" t="s">
        <v>551</v>
      </c>
      <c r="H8" s="613"/>
      <c r="I8" s="613"/>
      <c r="J8" s="613"/>
      <c r="K8" s="613"/>
    </row>
    <row r="9" spans="1:11">
      <c r="A9" s="19"/>
      <c r="B9" s="19"/>
      <c r="C9" s="19"/>
      <c r="D9" s="19"/>
      <c r="E9" s="19"/>
      <c r="F9" s="19"/>
      <c r="G9" s="359"/>
      <c r="H9" s="359"/>
      <c r="I9" s="359"/>
      <c r="J9" s="359"/>
      <c r="K9" s="359"/>
    </row>
    <row r="10" spans="1:11" ht="18.75">
      <c r="A10" s="607"/>
      <c r="B10" s="607"/>
      <c r="C10" s="607"/>
      <c r="D10" s="607"/>
      <c r="E10" s="607"/>
      <c r="F10" s="356"/>
      <c r="G10" s="614"/>
      <c r="H10" s="614"/>
      <c r="I10" s="614"/>
      <c r="J10" s="614"/>
      <c r="K10" s="614"/>
    </row>
    <row r="11" spans="1:11" ht="18.75">
      <c r="A11" s="607"/>
      <c r="B11" s="607"/>
      <c r="C11" s="607"/>
      <c r="D11" s="607"/>
      <c r="E11" s="607"/>
      <c r="F11" s="356"/>
      <c r="G11" s="614"/>
      <c r="H11" s="614"/>
      <c r="I11" s="614"/>
      <c r="J11" s="614"/>
      <c r="K11" s="614"/>
    </row>
    <row r="12" spans="1:11">
      <c r="A12" s="19"/>
      <c r="B12" s="19"/>
      <c r="C12" s="19"/>
      <c r="D12" s="19"/>
      <c r="E12" s="19"/>
      <c r="F12" s="19"/>
      <c r="G12" s="19"/>
      <c r="H12" s="19"/>
      <c r="I12" s="19"/>
      <c r="J12" s="19"/>
      <c r="K12" s="19"/>
    </row>
    <row r="13" spans="1:11" ht="18">
      <c r="A13" s="361"/>
      <c r="B13" s="19"/>
      <c r="C13" s="362"/>
      <c r="D13" s="19"/>
      <c r="E13" s="19"/>
      <c r="F13" s="19"/>
      <c r="G13" s="19"/>
      <c r="H13" s="19"/>
      <c r="I13" s="19"/>
      <c r="J13" s="19"/>
      <c r="K13" s="19"/>
    </row>
    <row r="14" spans="1:11" ht="18">
      <c r="A14" s="363"/>
      <c r="B14" s="19"/>
      <c r="C14" s="364"/>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1">
    <mergeCell ref="A1:K1"/>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rightToLeft="1" view="pageBreakPreview" zoomScaleNormal="100" zoomScaleSheetLayoutView="100" workbookViewId="0">
      <selection activeCell="E14" sqref="E14"/>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99" t="s">
        <v>110</v>
      </c>
      <c r="B1" s="500"/>
      <c r="C1" s="500"/>
      <c r="D1" s="500"/>
      <c r="E1" s="500"/>
      <c r="F1" s="500"/>
      <c r="G1" s="500"/>
      <c r="H1" s="500"/>
      <c r="I1" s="500"/>
      <c r="J1" s="500"/>
      <c r="K1" s="501" t="s">
        <v>109</v>
      </c>
    </row>
    <row r="2" spans="1:19" s="3" customFormat="1" ht="12" customHeight="1">
      <c r="A2" s="64"/>
      <c r="B2" s="65"/>
      <c r="C2" s="65"/>
      <c r="D2" s="65"/>
      <c r="E2" s="65"/>
      <c r="F2" s="65"/>
      <c r="G2" s="65"/>
      <c r="H2" s="65"/>
      <c r="I2" s="65"/>
      <c r="J2" s="65"/>
      <c r="K2" s="65"/>
    </row>
    <row r="3" spans="1:19" s="45" customFormat="1" ht="23.25">
      <c r="A3" s="620" t="s">
        <v>103</v>
      </c>
      <c r="B3" s="620"/>
      <c r="C3" s="620"/>
      <c r="D3" s="620"/>
      <c r="E3" s="620"/>
      <c r="F3" s="620"/>
      <c r="G3" s="620"/>
      <c r="H3" s="620"/>
      <c r="I3" s="620"/>
      <c r="J3" s="620"/>
      <c r="K3" s="620"/>
    </row>
    <row r="4" spans="1:19" s="45" customFormat="1" ht="21.75">
      <c r="A4" s="621" t="s">
        <v>436</v>
      </c>
      <c r="B4" s="621"/>
      <c r="C4" s="621"/>
      <c r="D4" s="621"/>
      <c r="E4" s="621"/>
      <c r="F4" s="621"/>
      <c r="G4" s="621"/>
      <c r="H4" s="621"/>
      <c r="I4" s="621"/>
      <c r="J4" s="621"/>
      <c r="K4" s="621"/>
    </row>
    <row r="5" spans="1:19" s="47" customFormat="1" ht="17.25">
      <c r="A5" s="622" t="s">
        <v>202</v>
      </c>
      <c r="B5" s="622"/>
      <c r="C5" s="622"/>
      <c r="D5" s="622"/>
      <c r="E5" s="622"/>
      <c r="F5" s="622"/>
      <c r="G5" s="622"/>
      <c r="H5" s="622"/>
      <c r="I5" s="622"/>
      <c r="J5" s="622"/>
      <c r="K5" s="622"/>
      <c r="L5" s="46"/>
    </row>
    <row r="6" spans="1:19" s="47" customFormat="1" ht="17.25">
      <c r="A6" s="622" t="s">
        <v>435</v>
      </c>
      <c r="B6" s="622"/>
      <c r="C6" s="622"/>
      <c r="D6" s="622"/>
      <c r="E6" s="622"/>
      <c r="F6" s="622"/>
      <c r="G6" s="622"/>
      <c r="H6" s="622"/>
      <c r="I6" s="622"/>
      <c r="J6" s="622"/>
      <c r="K6" s="622"/>
      <c r="L6" s="46"/>
    </row>
    <row r="7" spans="1:19" s="17" customFormat="1" ht="16.5">
      <c r="A7" s="14" t="s">
        <v>46</v>
      </c>
      <c r="B7" s="15"/>
      <c r="C7" s="15"/>
      <c r="D7" s="15"/>
      <c r="E7" s="15"/>
      <c r="F7" s="15"/>
      <c r="G7" s="15"/>
      <c r="H7" s="15"/>
      <c r="I7" s="15"/>
      <c r="J7" s="15"/>
      <c r="K7" s="16" t="s">
        <v>280</v>
      </c>
      <c r="L7" s="15"/>
    </row>
    <row r="8" spans="1:19" s="60" customFormat="1" ht="31.15" customHeight="1">
      <c r="A8" s="623" t="s">
        <v>104</v>
      </c>
      <c r="B8" s="625" t="s">
        <v>439</v>
      </c>
      <c r="C8" s="626"/>
      <c r="D8" s="627"/>
      <c r="E8" s="625" t="s">
        <v>437</v>
      </c>
      <c r="F8" s="626"/>
      <c r="G8" s="627"/>
      <c r="H8" s="625" t="s">
        <v>438</v>
      </c>
      <c r="I8" s="626"/>
      <c r="J8" s="627"/>
      <c r="K8" s="628" t="s">
        <v>292</v>
      </c>
    </row>
    <row r="9" spans="1:19" s="50" customFormat="1" ht="30.75" customHeight="1">
      <c r="A9" s="624"/>
      <c r="B9" s="118" t="s">
        <v>342</v>
      </c>
      <c r="C9" s="49" t="s">
        <v>341</v>
      </c>
      <c r="D9" s="49" t="s">
        <v>340</v>
      </c>
      <c r="E9" s="118" t="s">
        <v>342</v>
      </c>
      <c r="F9" s="49" t="s">
        <v>341</v>
      </c>
      <c r="G9" s="49" t="s">
        <v>340</v>
      </c>
      <c r="H9" s="118" t="s">
        <v>342</v>
      </c>
      <c r="I9" s="49" t="s">
        <v>341</v>
      </c>
      <c r="J9" s="49" t="s">
        <v>340</v>
      </c>
      <c r="K9" s="629"/>
    </row>
    <row r="10" spans="1:19" s="62" customFormat="1" ht="27" customHeight="1" thickBot="1">
      <c r="A10" s="123" t="s">
        <v>218</v>
      </c>
      <c r="B10" s="531">
        <v>68585</v>
      </c>
      <c r="C10" s="532">
        <v>65976</v>
      </c>
      <c r="D10" s="527">
        <f>B10+C10</f>
        <v>134561</v>
      </c>
      <c r="E10" s="536">
        <v>68614</v>
      </c>
      <c r="F10" s="536">
        <v>66044</v>
      </c>
      <c r="G10" s="527">
        <f>E10+F10</f>
        <v>134658</v>
      </c>
      <c r="H10" s="536">
        <v>68386</v>
      </c>
      <c r="I10" s="536">
        <v>65755</v>
      </c>
      <c r="J10" s="527">
        <f>H10+I10</f>
        <v>134141</v>
      </c>
      <c r="K10" s="126" t="s">
        <v>218</v>
      </c>
      <c r="L10" s="389"/>
      <c r="M10" s="389"/>
      <c r="N10" s="389"/>
      <c r="O10" s="389"/>
      <c r="P10" s="389"/>
      <c r="Q10" s="389"/>
      <c r="R10" s="389"/>
      <c r="S10" s="389"/>
    </row>
    <row r="11" spans="1:19" s="62" customFormat="1" ht="27" customHeight="1" thickBot="1">
      <c r="A11" s="124" t="s">
        <v>216</v>
      </c>
      <c r="B11" s="533">
        <v>72931</v>
      </c>
      <c r="C11" s="533">
        <v>70273</v>
      </c>
      <c r="D11" s="528">
        <f t="shared" ref="D11:D16" si="0">B11+C11</f>
        <v>143204</v>
      </c>
      <c r="E11" s="537">
        <v>73379</v>
      </c>
      <c r="F11" s="537">
        <v>70684</v>
      </c>
      <c r="G11" s="528">
        <f t="shared" ref="G11:G16" si="1">E11+F11</f>
        <v>144063</v>
      </c>
      <c r="H11" s="537">
        <v>72734</v>
      </c>
      <c r="I11" s="537">
        <v>70086</v>
      </c>
      <c r="J11" s="55">
        <f t="shared" ref="J11:J16" si="2">H11+I11</f>
        <v>142820</v>
      </c>
      <c r="K11" s="127" t="s">
        <v>216</v>
      </c>
    </row>
    <row r="12" spans="1:19" s="62" customFormat="1" ht="27" customHeight="1" thickBot="1">
      <c r="A12" s="125" t="s">
        <v>105</v>
      </c>
      <c r="B12" s="534">
        <v>60666</v>
      </c>
      <c r="C12" s="534">
        <v>58308</v>
      </c>
      <c r="D12" s="529">
        <f t="shared" si="0"/>
        <v>118974</v>
      </c>
      <c r="E12" s="538">
        <v>61279</v>
      </c>
      <c r="F12" s="538">
        <v>58689</v>
      </c>
      <c r="G12" s="529">
        <f t="shared" si="1"/>
        <v>119968</v>
      </c>
      <c r="H12" s="536">
        <v>60782</v>
      </c>
      <c r="I12" s="536">
        <v>58355</v>
      </c>
      <c r="J12" s="529">
        <f t="shared" si="2"/>
        <v>119137</v>
      </c>
      <c r="K12" s="128" t="s">
        <v>105</v>
      </c>
    </row>
    <row r="13" spans="1:19" s="62" customFormat="1" ht="27" customHeight="1" thickBot="1">
      <c r="A13" s="124" t="s">
        <v>106</v>
      </c>
      <c r="B13" s="533">
        <v>44595</v>
      </c>
      <c r="C13" s="533">
        <v>41335</v>
      </c>
      <c r="D13" s="528">
        <f t="shared" si="0"/>
        <v>85930</v>
      </c>
      <c r="E13" s="537">
        <v>44426</v>
      </c>
      <c r="F13" s="537">
        <v>41203</v>
      </c>
      <c r="G13" s="528">
        <f t="shared" si="1"/>
        <v>85629</v>
      </c>
      <c r="H13" s="537">
        <v>43907</v>
      </c>
      <c r="I13" s="537">
        <v>41099</v>
      </c>
      <c r="J13" s="55">
        <f t="shared" si="2"/>
        <v>85006</v>
      </c>
      <c r="K13" s="127" t="s">
        <v>106</v>
      </c>
    </row>
    <row r="14" spans="1:19" s="62" customFormat="1" ht="27" customHeight="1" thickBot="1">
      <c r="A14" s="125" t="s">
        <v>2</v>
      </c>
      <c r="B14" s="534">
        <v>144659</v>
      </c>
      <c r="C14" s="534">
        <v>40347</v>
      </c>
      <c r="D14" s="529">
        <f t="shared" si="0"/>
        <v>185006</v>
      </c>
      <c r="E14" s="538">
        <v>140955</v>
      </c>
      <c r="F14" s="538">
        <v>39752</v>
      </c>
      <c r="G14" s="529">
        <f t="shared" si="1"/>
        <v>180707</v>
      </c>
      <c r="H14" s="536">
        <v>137930</v>
      </c>
      <c r="I14" s="536">
        <v>39255</v>
      </c>
      <c r="J14" s="529">
        <f t="shared" si="2"/>
        <v>177185</v>
      </c>
      <c r="K14" s="128" t="s">
        <v>2</v>
      </c>
    </row>
    <row r="15" spans="1:19" s="62" customFormat="1" ht="27" customHeight="1" thickBot="1">
      <c r="A15" s="124" t="s">
        <v>217</v>
      </c>
      <c r="B15" s="533">
        <v>1502962</v>
      </c>
      <c r="C15" s="533">
        <v>458011</v>
      </c>
      <c r="D15" s="528">
        <f t="shared" si="0"/>
        <v>1960973</v>
      </c>
      <c r="E15" s="537">
        <v>1496899</v>
      </c>
      <c r="F15" s="537">
        <v>459224</v>
      </c>
      <c r="G15" s="528">
        <f t="shared" si="1"/>
        <v>1956123</v>
      </c>
      <c r="H15" s="537">
        <v>1487612</v>
      </c>
      <c r="I15" s="537">
        <v>456963</v>
      </c>
      <c r="J15" s="55">
        <f t="shared" si="2"/>
        <v>1944575</v>
      </c>
      <c r="K15" s="127" t="s">
        <v>217</v>
      </c>
    </row>
    <row r="16" spans="1:19" s="62" customFormat="1" ht="27" customHeight="1">
      <c r="A16" s="368" t="s">
        <v>107</v>
      </c>
      <c r="B16" s="535">
        <v>24740</v>
      </c>
      <c r="C16" s="535">
        <v>15423</v>
      </c>
      <c r="D16" s="530">
        <f t="shared" si="0"/>
        <v>40163</v>
      </c>
      <c r="E16" s="539">
        <v>24326</v>
      </c>
      <c r="F16" s="539">
        <v>15314</v>
      </c>
      <c r="G16" s="530">
        <f t="shared" si="1"/>
        <v>39640</v>
      </c>
      <c r="H16" s="541">
        <v>24074</v>
      </c>
      <c r="I16" s="541">
        <v>15174</v>
      </c>
      <c r="J16" s="530">
        <f t="shared" si="2"/>
        <v>39248</v>
      </c>
      <c r="K16" s="369" t="s">
        <v>107</v>
      </c>
    </row>
    <row r="17" spans="1:11" s="62" customFormat="1" ht="27" customHeight="1">
      <c r="A17" s="366" t="s">
        <v>11</v>
      </c>
      <c r="B17" s="58">
        <f>SUM(B10:B16)</f>
        <v>1919138</v>
      </c>
      <c r="C17" s="58">
        <f t="shared" ref="C17:J17" si="3">SUM(C10:C16)</f>
        <v>749673</v>
      </c>
      <c r="D17" s="58">
        <f t="shared" si="3"/>
        <v>2668811</v>
      </c>
      <c r="E17" s="540">
        <f t="shared" si="3"/>
        <v>1909878</v>
      </c>
      <c r="F17" s="540">
        <f>SUM(F10:F16)</f>
        <v>750910</v>
      </c>
      <c r="G17" s="58">
        <f t="shared" si="3"/>
        <v>2660788</v>
      </c>
      <c r="H17" s="540">
        <f t="shared" si="3"/>
        <v>1895425</v>
      </c>
      <c r="I17" s="540">
        <f t="shared" si="3"/>
        <v>746687</v>
      </c>
      <c r="J17" s="58">
        <f t="shared" si="3"/>
        <v>2642112</v>
      </c>
      <c r="K17" s="367" t="s">
        <v>12</v>
      </c>
    </row>
    <row r="18" spans="1:11" ht="18" customHeight="1">
      <c r="A18" s="619" t="s">
        <v>332</v>
      </c>
      <c r="B18" s="619"/>
      <c r="C18" s="619"/>
      <c r="D18" s="71"/>
      <c r="E18" s="71"/>
      <c r="F18" s="71"/>
      <c r="G18" s="71"/>
      <c r="H18" s="618" t="s">
        <v>333</v>
      </c>
      <c r="I18" s="618"/>
      <c r="J18" s="618"/>
      <c r="K18" s="618"/>
    </row>
    <row r="19" spans="1:11" ht="24.95" customHeight="1">
      <c r="A19" s="71"/>
      <c r="B19" s="71"/>
      <c r="C19" s="71"/>
      <c r="D19" s="71"/>
      <c r="E19" s="71"/>
      <c r="F19" s="71"/>
      <c r="G19" s="71"/>
      <c r="H19" s="71"/>
      <c r="I19" s="71"/>
      <c r="J19" s="71"/>
      <c r="K19" s="71"/>
    </row>
    <row r="20" spans="1:11" ht="21.75">
      <c r="A20" s="630" t="s">
        <v>607</v>
      </c>
      <c r="B20" s="630"/>
      <c r="C20" s="630"/>
      <c r="D20" s="630"/>
      <c r="E20" s="630"/>
      <c r="F20" s="630"/>
      <c r="G20" s="630"/>
      <c r="H20" s="630"/>
      <c r="I20" s="630"/>
      <c r="J20" s="630"/>
      <c r="K20" s="630"/>
    </row>
    <row r="21" spans="1:11" ht="21.75">
      <c r="A21" s="630" t="s">
        <v>436</v>
      </c>
      <c r="B21" s="630"/>
      <c r="C21" s="630"/>
      <c r="D21" s="630"/>
      <c r="E21" s="630"/>
      <c r="F21" s="630"/>
      <c r="G21" s="630"/>
      <c r="H21" s="630"/>
      <c r="I21" s="630"/>
      <c r="J21" s="630"/>
      <c r="K21" s="630"/>
    </row>
    <row r="22" spans="1:11" ht="15">
      <c r="A22" s="631" t="s">
        <v>608</v>
      </c>
      <c r="B22" s="631"/>
      <c r="C22" s="631"/>
      <c r="D22" s="631"/>
      <c r="E22" s="631"/>
      <c r="F22" s="631"/>
      <c r="G22" s="631"/>
      <c r="H22" s="631"/>
      <c r="I22" s="631"/>
      <c r="J22" s="631"/>
      <c r="K22" s="631"/>
    </row>
    <row r="23" spans="1:11" ht="18">
      <c r="A23" s="632" t="s">
        <v>609</v>
      </c>
      <c r="B23" s="632"/>
      <c r="C23" s="632"/>
      <c r="D23" s="632"/>
      <c r="E23" s="632"/>
      <c r="F23" s="632"/>
      <c r="G23" s="632"/>
      <c r="H23" s="632"/>
      <c r="I23" s="632"/>
      <c r="J23" s="632"/>
      <c r="K23" s="632"/>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17" t="s">
        <v>566</v>
      </c>
      <c r="B39" s="617"/>
      <c r="C39" s="617"/>
      <c r="D39" s="617"/>
      <c r="E39" s="617"/>
      <c r="F39" s="617"/>
      <c r="G39" s="617"/>
      <c r="H39" s="617"/>
      <c r="I39" s="617"/>
      <c r="J39" s="617"/>
      <c r="K39" s="617"/>
    </row>
    <row r="41" spans="1:11" ht="31.5" customHeight="1">
      <c r="B41" s="74" t="s">
        <v>560</v>
      </c>
      <c r="C41" s="74" t="s">
        <v>561</v>
      </c>
      <c r="D41" s="74" t="s">
        <v>562</v>
      </c>
    </row>
    <row r="42" spans="1:11" ht="24.95" customHeight="1" thickBot="1">
      <c r="A42" s="61" t="s">
        <v>218</v>
      </c>
      <c r="B42" s="164">
        <f>D10</f>
        <v>134561</v>
      </c>
      <c r="C42" s="164">
        <f>G10</f>
        <v>134658</v>
      </c>
      <c r="D42" s="164">
        <f>J10</f>
        <v>134141</v>
      </c>
    </row>
    <row r="43" spans="1:11" ht="24.95" customHeight="1" thickBot="1">
      <c r="A43" s="111" t="s">
        <v>216</v>
      </c>
      <c r="B43" s="164">
        <f>D11</f>
        <v>143204</v>
      </c>
      <c r="C43" s="164">
        <f>G11</f>
        <v>144063</v>
      </c>
      <c r="D43" s="164">
        <f>J11</f>
        <v>142820</v>
      </c>
    </row>
    <row r="44" spans="1:11" ht="24.95" customHeight="1" thickBot="1">
      <c r="A44" s="109" t="s">
        <v>105</v>
      </c>
      <c r="B44" s="164">
        <f>D12</f>
        <v>118974</v>
      </c>
      <c r="C44" s="164">
        <f t="shared" ref="C44:C48" si="4">G12</f>
        <v>119968</v>
      </c>
      <c r="D44" s="164">
        <f t="shared" ref="D44:D47" si="5">J12</f>
        <v>119137</v>
      </c>
    </row>
    <row r="45" spans="1:11" ht="24.95" customHeight="1" thickBot="1">
      <c r="A45" s="111" t="s">
        <v>106</v>
      </c>
      <c r="B45" s="164">
        <f t="shared" ref="B45:B47" si="6">D13</f>
        <v>85930</v>
      </c>
      <c r="C45" s="164">
        <f t="shared" si="4"/>
        <v>85629</v>
      </c>
      <c r="D45" s="164">
        <f t="shared" si="5"/>
        <v>85006</v>
      </c>
    </row>
    <row r="46" spans="1:11" ht="24.95" customHeight="1" thickBot="1">
      <c r="A46" s="109" t="s">
        <v>2</v>
      </c>
      <c r="B46" s="164">
        <f t="shared" si="6"/>
        <v>185006</v>
      </c>
      <c r="C46" s="164">
        <f t="shared" si="4"/>
        <v>180707</v>
      </c>
      <c r="D46" s="164">
        <f t="shared" si="5"/>
        <v>177185</v>
      </c>
    </row>
    <row r="47" spans="1:11" ht="24.95" customHeight="1" thickBot="1">
      <c r="A47" s="111" t="s">
        <v>217</v>
      </c>
      <c r="B47" s="164">
        <f t="shared" si="6"/>
        <v>1960973</v>
      </c>
      <c r="C47" s="164">
        <f t="shared" si="4"/>
        <v>1956123</v>
      </c>
      <c r="D47" s="164">
        <f t="shared" si="5"/>
        <v>1944575</v>
      </c>
    </row>
    <row r="48" spans="1:11" ht="24.95" customHeight="1">
      <c r="A48" s="112" t="s">
        <v>107</v>
      </c>
      <c r="B48" s="164">
        <f>D16</f>
        <v>40163</v>
      </c>
      <c r="C48" s="164">
        <f t="shared" si="4"/>
        <v>39640</v>
      </c>
      <c r="D48" s="164">
        <f>J16</f>
        <v>39248</v>
      </c>
      <c r="H48" s="504"/>
      <c r="I48" s="504"/>
    </row>
    <row r="49" spans="1:9" ht="24.95" customHeight="1">
      <c r="A49" s="70"/>
      <c r="B49" s="164">
        <f>SUM(B42:B48)</f>
        <v>2668811</v>
      </c>
      <c r="C49" s="164">
        <f>SUM(C42:C48)</f>
        <v>2660788</v>
      </c>
      <c r="D49" s="164">
        <f>SUM(D42:D48)</f>
        <v>2642112</v>
      </c>
      <c r="H49" s="505"/>
      <c r="I49" s="505"/>
    </row>
    <row r="50" spans="1:9" ht="24.95" customHeight="1">
      <c r="H50" s="504"/>
      <c r="I50" s="504"/>
    </row>
    <row r="51" spans="1:9" ht="24.95" customHeight="1">
      <c r="B51" s="365">
        <f>D17-B49</f>
        <v>0</v>
      </c>
      <c r="C51" s="365">
        <f>G17-C49</f>
        <v>0</v>
      </c>
      <c r="D51" s="365">
        <f>J17-D49</f>
        <v>0</v>
      </c>
      <c r="H51" s="505"/>
      <c r="I51" s="505"/>
    </row>
    <row r="52" spans="1:9" ht="24.95" customHeight="1">
      <c r="H52" s="504"/>
      <c r="I52" s="504"/>
    </row>
    <row r="53" spans="1:9" ht="24.95" customHeight="1">
      <c r="B53" s="59">
        <v>10079</v>
      </c>
      <c r="H53" s="505"/>
      <c r="I53" s="505"/>
    </row>
    <row r="54" spans="1:9" ht="24.95" customHeight="1">
      <c r="B54" s="59">
        <v>60812</v>
      </c>
      <c r="H54" s="504"/>
      <c r="I54" s="504"/>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2"/>
  <sheetViews>
    <sheetView rightToLeft="1" view="pageBreakPreview" topLeftCell="A7" zoomScaleNormal="100" zoomScaleSheetLayoutView="100" workbookViewId="0">
      <selection activeCell="A6" sqref="A6:J6"/>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99" t="s">
        <v>110</v>
      </c>
      <c r="B1" s="499"/>
      <c r="C1" s="499"/>
      <c r="D1" s="499"/>
      <c r="E1" s="499"/>
      <c r="F1" s="500"/>
      <c r="G1" s="500"/>
      <c r="H1" s="500"/>
      <c r="I1" s="500"/>
      <c r="J1" s="501" t="s">
        <v>109</v>
      </c>
    </row>
    <row r="2" spans="1:13" s="3" customFormat="1" ht="12" customHeight="1">
      <c r="A2" s="64"/>
      <c r="B2" s="153"/>
      <c r="C2" s="153"/>
      <c r="D2" s="153"/>
      <c r="E2" s="153"/>
      <c r="F2" s="65"/>
      <c r="G2" s="65"/>
      <c r="H2" s="65"/>
      <c r="I2" s="65"/>
      <c r="J2" s="65"/>
    </row>
    <row r="3" spans="1:13" s="45" customFormat="1" ht="17.25" customHeight="1">
      <c r="A3" s="620" t="s">
        <v>100</v>
      </c>
      <c r="B3" s="620"/>
      <c r="C3" s="620"/>
      <c r="D3" s="620"/>
      <c r="E3" s="620"/>
      <c r="F3" s="620"/>
      <c r="G3" s="620"/>
      <c r="H3" s="620"/>
      <c r="I3" s="620"/>
      <c r="J3" s="620"/>
    </row>
    <row r="4" spans="1:13" s="47" customFormat="1" ht="21.75">
      <c r="A4" s="633" t="s">
        <v>440</v>
      </c>
      <c r="B4" s="633"/>
      <c r="C4" s="633"/>
      <c r="D4" s="633"/>
      <c r="E4" s="633"/>
      <c r="F4" s="633"/>
      <c r="G4" s="633"/>
      <c r="H4" s="633"/>
      <c r="I4" s="633"/>
      <c r="J4" s="633"/>
      <c r="K4" s="46"/>
      <c r="L4" s="46"/>
    </row>
    <row r="5" spans="1:13" s="45" customFormat="1" ht="20.25">
      <c r="A5" s="634" t="s">
        <v>331</v>
      </c>
      <c r="B5" s="634"/>
      <c r="C5" s="634"/>
      <c r="D5" s="634"/>
      <c r="E5" s="634"/>
      <c r="F5" s="634"/>
      <c r="G5" s="634"/>
      <c r="H5" s="634"/>
      <c r="I5" s="634"/>
      <c r="J5" s="634"/>
    </row>
    <row r="6" spans="1:13" s="47" customFormat="1" ht="14.25" customHeight="1">
      <c r="A6" s="635" t="s">
        <v>462</v>
      </c>
      <c r="B6" s="635"/>
      <c r="C6" s="635"/>
      <c r="D6" s="635"/>
      <c r="E6" s="635"/>
      <c r="F6" s="635"/>
      <c r="G6" s="635"/>
      <c r="H6" s="635"/>
      <c r="I6" s="635"/>
      <c r="J6" s="635"/>
      <c r="K6" s="46"/>
      <c r="L6" s="46"/>
    </row>
    <row r="7" spans="1:13" s="45" customFormat="1" ht="17.25" customHeight="1">
      <c r="A7" s="14" t="s">
        <v>47</v>
      </c>
      <c r="B7" s="14"/>
      <c r="C7" s="14"/>
      <c r="D7" s="14"/>
      <c r="E7" s="14"/>
      <c r="F7" s="15"/>
      <c r="G7" s="15"/>
      <c r="H7" s="15"/>
      <c r="I7" s="48"/>
      <c r="J7" s="16" t="s">
        <v>281</v>
      </c>
    </row>
    <row r="8" spans="1:13" s="50" customFormat="1" ht="31.5" customHeight="1">
      <c r="A8" s="645" t="s">
        <v>101</v>
      </c>
      <c r="B8" s="641" t="s">
        <v>427</v>
      </c>
      <c r="C8" s="642"/>
      <c r="D8" s="642"/>
      <c r="E8" s="643"/>
      <c r="F8" s="641" t="s">
        <v>456</v>
      </c>
      <c r="G8" s="642"/>
      <c r="H8" s="642"/>
      <c r="I8" s="643"/>
      <c r="J8" s="636" t="s">
        <v>245</v>
      </c>
    </row>
    <row r="9" spans="1:13" s="50" customFormat="1" ht="38.25" customHeight="1">
      <c r="A9" s="646"/>
      <c r="B9" s="463" t="s">
        <v>419</v>
      </c>
      <c r="C9" s="463" t="s">
        <v>420</v>
      </c>
      <c r="D9" s="463" t="s">
        <v>421</v>
      </c>
      <c r="E9" s="639" t="s">
        <v>418</v>
      </c>
      <c r="F9" s="463" t="s">
        <v>419</v>
      </c>
      <c r="G9" s="463" t="s">
        <v>590</v>
      </c>
      <c r="H9" s="463" t="s">
        <v>421</v>
      </c>
      <c r="I9" s="639" t="s">
        <v>418</v>
      </c>
      <c r="J9" s="637"/>
    </row>
    <row r="10" spans="1:13" s="50" customFormat="1" ht="30" customHeight="1">
      <c r="A10" s="647"/>
      <c r="B10" s="464" t="s">
        <v>422</v>
      </c>
      <c r="C10" s="464" t="s">
        <v>423</v>
      </c>
      <c r="D10" s="464" t="s">
        <v>424</v>
      </c>
      <c r="E10" s="640"/>
      <c r="F10" s="464" t="s">
        <v>422</v>
      </c>
      <c r="G10" s="464" t="s">
        <v>591</v>
      </c>
      <c r="H10" s="464" t="s">
        <v>424</v>
      </c>
      <c r="I10" s="640"/>
      <c r="J10" s="638"/>
    </row>
    <row r="11" spans="1:13" s="53" customFormat="1" ht="23.25" customHeight="1" thickBot="1">
      <c r="A11" s="66" t="s">
        <v>95</v>
      </c>
      <c r="B11" s="51">
        <v>20447</v>
      </c>
      <c r="C11" s="51">
        <v>0</v>
      </c>
      <c r="D11" s="51">
        <v>5</v>
      </c>
      <c r="E11" s="52">
        <f>SUM(B11:D11)</f>
        <v>20452</v>
      </c>
      <c r="F11" s="51">
        <v>19176</v>
      </c>
      <c r="G11" s="51">
        <v>25036</v>
      </c>
      <c r="H11" s="51">
        <v>2</v>
      </c>
      <c r="I11" s="52">
        <f t="shared" ref="I11:I21" si="0">SUM(F11:H11)</f>
        <v>44214</v>
      </c>
      <c r="J11" s="129" t="s">
        <v>134</v>
      </c>
    </row>
    <row r="12" spans="1:13" s="53" customFormat="1" ht="23.25" customHeight="1" thickBot="1">
      <c r="A12" s="67" t="s">
        <v>96</v>
      </c>
      <c r="B12" s="54">
        <v>5363</v>
      </c>
      <c r="C12" s="54">
        <v>0</v>
      </c>
      <c r="D12" s="54">
        <v>10</v>
      </c>
      <c r="E12" s="55">
        <f t="shared" ref="E12:E21" si="1">SUM(B12:D12)</f>
        <v>5373</v>
      </c>
      <c r="F12" s="54">
        <v>5656</v>
      </c>
      <c r="G12" s="54">
        <v>2631</v>
      </c>
      <c r="H12" s="54">
        <v>26</v>
      </c>
      <c r="I12" s="55">
        <f t="shared" si="0"/>
        <v>8313</v>
      </c>
      <c r="J12" s="110" t="s">
        <v>77</v>
      </c>
      <c r="M12" s="461"/>
    </row>
    <row r="13" spans="1:13" s="53" customFormat="1" ht="23.25" customHeight="1" thickBot="1">
      <c r="A13" s="66" t="s">
        <v>97</v>
      </c>
      <c r="B13" s="51">
        <v>45047</v>
      </c>
      <c r="C13" s="51">
        <v>0</v>
      </c>
      <c r="D13" s="51">
        <v>17</v>
      </c>
      <c r="E13" s="52">
        <f t="shared" si="1"/>
        <v>45064</v>
      </c>
      <c r="F13" s="51">
        <v>54781</v>
      </c>
      <c r="G13" s="51">
        <v>359</v>
      </c>
      <c r="H13" s="51">
        <v>24</v>
      </c>
      <c r="I13" s="52">
        <f t="shared" si="0"/>
        <v>55164</v>
      </c>
      <c r="J13" s="129" t="s">
        <v>78</v>
      </c>
      <c r="M13" s="462"/>
    </row>
    <row r="14" spans="1:13" s="53" customFormat="1" ht="23.25" customHeight="1" thickBot="1">
      <c r="A14" s="67" t="s">
        <v>390</v>
      </c>
      <c r="B14" s="54">
        <v>187658</v>
      </c>
      <c r="C14" s="54">
        <v>0</v>
      </c>
      <c r="D14" s="54">
        <v>1218</v>
      </c>
      <c r="E14" s="55">
        <f t="shared" si="1"/>
        <v>188876</v>
      </c>
      <c r="F14" s="54">
        <v>252017</v>
      </c>
      <c r="G14" s="54">
        <v>1737</v>
      </c>
      <c r="H14" s="54">
        <v>1177</v>
      </c>
      <c r="I14" s="55">
        <f t="shared" si="0"/>
        <v>254931</v>
      </c>
      <c r="J14" s="110" t="s">
        <v>79</v>
      </c>
      <c r="M14" s="461"/>
    </row>
    <row r="15" spans="1:13" s="53" customFormat="1" ht="23.25" customHeight="1" thickBot="1">
      <c r="A15" s="66" t="s">
        <v>391</v>
      </c>
      <c r="B15" s="51">
        <v>13731</v>
      </c>
      <c r="C15" s="51">
        <v>0</v>
      </c>
      <c r="D15" s="51">
        <v>27</v>
      </c>
      <c r="E15" s="52">
        <f t="shared" si="1"/>
        <v>13758</v>
      </c>
      <c r="F15" s="51">
        <v>21563</v>
      </c>
      <c r="G15" s="51">
        <v>149</v>
      </c>
      <c r="H15" s="51">
        <v>20</v>
      </c>
      <c r="I15" s="52">
        <f t="shared" si="0"/>
        <v>21732</v>
      </c>
      <c r="J15" s="129" t="s">
        <v>294</v>
      </c>
      <c r="M15" s="385"/>
    </row>
    <row r="16" spans="1:13" s="53" customFormat="1" ht="23.25" customHeight="1" thickBot="1">
      <c r="A16" s="67" t="s">
        <v>85</v>
      </c>
      <c r="B16" s="54">
        <v>46469</v>
      </c>
      <c r="C16" s="54">
        <v>0</v>
      </c>
      <c r="D16" s="54">
        <v>241</v>
      </c>
      <c r="E16" s="55">
        <f t="shared" si="1"/>
        <v>46710</v>
      </c>
      <c r="F16" s="54">
        <v>54002</v>
      </c>
      <c r="G16" s="54">
        <v>2</v>
      </c>
      <c r="H16" s="54">
        <v>386</v>
      </c>
      <c r="I16" s="55">
        <f t="shared" si="0"/>
        <v>54390</v>
      </c>
      <c r="J16" s="110" t="s">
        <v>80</v>
      </c>
    </row>
    <row r="17" spans="1:10" s="53" customFormat="1" ht="23.25" customHeight="1" thickBot="1">
      <c r="A17" s="66" t="s">
        <v>392</v>
      </c>
      <c r="B17" s="51">
        <v>20764</v>
      </c>
      <c r="C17" s="51">
        <v>0</v>
      </c>
      <c r="D17" s="51">
        <v>4</v>
      </c>
      <c r="E17" s="52">
        <f t="shared" si="1"/>
        <v>20768</v>
      </c>
      <c r="F17" s="51">
        <v>19411</v>
      </c>
      <c r="G17" s="51">
        <v>9</v>
      </c>
      <c r="H17" s="51">
        <v>5</v>
      </c>
      <c r="I17" s="52">
        <f t="shared" si="0"/>
        <v>19425</v>
      </c>
      <c r="J17" s="129" t="s">
        <v>224</v>
      </c>
    </row>
    <row r="18" spans="1:10" s="53" customFormat="1" ht="38.25" thickBot="1">
      <c r="A18" s="67" t="s">
        <v>393</v>
      </c>
      <c r="B18" s="54">
        <v>3252</v>
      </c>
      <c r="C18" s="54">
        <v>0</v>
      </c>
      <c r="D18" s="54">
        <v>11</v>
      </c>
      <c r="E18" s="55">
        <f t="shared" si="1"/>
        <v>3263</v>
      </c>
      <c r="F18" s="54">
        <v>3868</v>
      </c>
      <c r="G18" s="54">
        <v>0</v>
      </c>
      <c r="H18" s="54">
        <v>3</v>
      </c>
      <c r="I18" s="55">
        <f t="shared" si="0"/>
        <v>3871</v>
      </c>
      <c r="J18" s="110" t="s">
        <v>225</v>
      </c>
    </row>
    <row r="19" spans="1:10" s="53" customFormat="1" ht="23.25" customHeight="1" thickBot="1">
      <c r="A19" s="66" t="s">
        <v>405</v>
      </c>
      <c r="B19" s="51">
        <v>8719</v>
      </c>
      <c r="C19" s="51">
        <v>0</v>
      </c>
      <c r="D19" s="51">
        <v>1</v>
      </c>
      <c r="E19" s="52">
        <f t="shared" si="1"/>
        <v>8720</v>
      </c>
      <c r="F19" s="51">
        <v>9219</v>
      </c>
      <c r="G19" s="51">
        <v>0</v>
      </c>
      <c r="H19" s="51">
        <v>5</v>
      </c>
      <c r="I19" s="52">
        <f t="shared" si="0"/>
        <v>9224</v>
      </c>
      <c r="J19" s="129" t="s">
        <v>226</v>
      </c>
    </row>
    <row r="20" spans="1:10" s="53" customFormat="1" ht="23.25" customHeight="1" thickBot="1">
      <c r="A20" s="67" t="s">
        <v>102</v>
      </c>
      <c r="B20" s="54">
        <v>2585</v>
      </c>
      <c r="C20" s="54">
        <v>0</v>
      </c>
      <c r="D20" s="54">
        <v>1</v>
      </c>
      <c r="E20" s="55">
        <f t="shared" si="1"/>
        <v>2586</v>
      </c>
      <c r="F20" s="54">
        <v>2741</v>
      </c>
      <c r="G20" s="54">
        <v>0</v>
      </c>
      <c r="H20" s="54">
        <v>7</v>
      </c>
      <c r="I20" s="55">
        <f t="shared" si="0"/>
        <v>2748</v>
      </c>
      <c r="J20" s="110" t="s">
        <v>227</v>
      </c>
    </row>
    <row r="21" spans="1:10" s="53" customFormat="1" ht="23.25" customHeight="1">
      <c r="A21" s="68" t="s">
        <v>86</v>
      </c>
      <c r="B21" s="56">
        <v>1048</v>
      </c>
      <c r="C21" s="56">
        <v>0</v>
      </c>
      <c r="D21" s="56">
        <v>0</v>
      </c>
      <c r="E21" s="57">
        <f t="shared" si="1"/>
        <v>1048</v>
      </c>
      <c r="F21" s="56">
        <v>743</v>
      </c>
      <c r="G21" s="56">
        <v>4</v>
      </c>
      <c r="H21" s="56">
        <v>0</v>
      </c>
      <c r="I21" s="57">
        <f t="shared" si="0"/>
        <v>747</v>
      </c>
      <c r="J21" s="130" t="s">
        <v>81</v>
      </c>
    </row>
    <row r="22" spans="1:10" s="53" customFormat="1" ht="23.25" customHeight="1">
      <c r="A22" s="69" t="s">
        <v>11</v>
      </c>
      <c r="B22" s="58">
        <f>SUM(B11:B21)</f>
        <v>355083</v>
      </c>
      <c r="C22" s="58">
        <f t="shared" ref="C22" si="2">SUM(C11:C21)</f>
        <v>0</v>
      </c>
      <c r="D22" s="58">
        <f t="shared" ref="D22:I22" si="3">SUM(D11:D21)</f>
        <v>1535</v>
      </c>
      <c r="E22" s="58">
        <f t="shared" si="3"/>
        <v>356618</v>
      </c>
      <c r="F22" s="58">
        <f t="shared" si="3"/>
        <v>443177</v>
      </c>
      <c r="G22" s="58">
        <f t="shared" si="3"/>
        <v>29927</v>
      </c>
      <c r="H22" s="58">
        <f t="shared" si="3"/>
        <v>1655</v>
      </c>
      <c r="I22" s="58">
        <f t="shared" si="3"/>
        <v>474759</v>
      </c>
      <c r="J22" s="131" t="s">
        <v>12</v>
      </c>
    </row>
    <row r="23" spans="1:10" s="53" customFormat="1" ht="19.5" customHeight="1">
      <c r="A23" s="648" t="s">
        <v>404</v>
      </c>
      <c r="B23" s="648"/>
      <c r="C23" s="648"/>
      <c r="D23" s="465"/>
      <c r="E23" s="465"/>
      <c r="F23" s="644" t="s">
        <v>403</v>
      </c>
      <c r="G23" s="644"/>
      <c r="H23" s="644"/>
      <c r="I23" s="644"/>
      <c r="J23" s="644"/>
    </row>
    <row r="24" spans="1:10" ht="24.95" customHeight="1">
      <c r="A24" s="71"/>
      <c r="B24" s="71"/>
      <c r="C24" s="71"/>
      <c r="D24" s="71"/>
      <c r="E24" s="71"/>
      <c r="F24" s="71"/>
      <c r="G24" s="71"/>
      <c r="H24" s="71"/>
      <c r="I24" s="71"/>
      <c r="J24" s="71"/>
    </row>
    <row r="25" spans="1:10" ht="21.75">
      <c r="A25" s="630" t="s">
        <v>610</v>
      </c>
      <c r="B25" s="630"/>
      <c r="C25" s="630"/>
      <c r="D25" s="630"/>
      <c r="E25" s="630"/>
      <c r="F25" s="630"/>
      <c r="G25" s="630"/>
      <c r="H25" s="630"/>
      <c r="I25" s="630"/>
      <c r="J25" s="630"/>
    </row>
    <row r="26" spans="1:10" ht="21.75">
      <c r="A26" s="630" t="s">
        <v>611</v>
      </c>
      <c r="B26" s="630"/>
      <c r="C26" s="630"/>
      <c r="D26" s="630"/>
      <c r="E26" s="630"/>
      <c r="F26" s="630"/>
      <c r="G26" s="630"/>
      <c r="H26" s="630"/>
      <c r="I26" s="630"/>
      <c r="J26" s="630"/>
    </row>
    <row r="27" spans="1:10" ht="15">
      <c r="A27" s="631" t="s">
        <v>612</v>
      </c>
      <c r="B27" s="631"/>
      <c r="C27" s="631"/>
      <c r="D27" s="631"/>
      <c r="E27" s="631"/>
      <c r="F27" s="631"/>
      <c r="G27" s="631"/>
      <c r="H27" s="631"/>
      <c r="I27" s="631"/>
      <c r="J27" s="631"/>
    </row>
    <row r="28" spans="1:10" ht="15">
      <c r="A28" s="631" t="s">
        <v>443</v>
      </c>
      <c r="B28" s="631"/>
      <c r="C28" s="631"/>
      <c r="D28" s="631"/>
      <c r="E28" s="631"/>
      <c r="F28" s="631"/>
      <c r="G28" s="631"/>
      <c r="H28" s="631"/>
      <c r="I28" s="631"/>
      <c r="J28" s="63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24.95" customHeight="1">
      <c r="A38" s="71"/>
      <c r="B38" s="71"/>
      <c r="C38" s="71"/>
      <c r="D38" s="71"/>
      <c r="E38" s="71"/>
      <c r="F38" s="71"/>
      <c r="G38" s="71"/>
      <c r="H38" s="71"/>
      <c r="I38" s="71"/>
      <c r="J38" s="71"/>
    </row>
    <row r="39" spans="1:10" ht="18" customHeight="1">
      <c r="A39" s="71"/>
      <c r="B39" s="71"/>
      <c r="C39" s="71"/>
      <c r="D39" s="71"/>
      <c r="E39" s="71"/>
      <c r="F39" s="71"/>
      <c r="G39" s="71"/>
      <c r="H39" s="71"/>
      <c r="I39" s="71"/>
      <c r="J39" s="71"/>
    </row>
    <row r="40" spans="1:10" ht="29.2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71"/>
      <c r="B44" s="71"/>
      <c r="C44" s="71"/>
      <c r="D44" s="71"/>
      <c r="E44" s="71"/>
      <c r="F44" s="71"/>
      <c r="G44" s="71"/>
      <c r="H44" s="71"/>
      <c r="I44" s="71"/>
      <c r="J44" s="71"/>
    </row>
    <row r="45" spans="1:10" ht="24.95" customHeight="1">
      <c r="A45" s="617" t="s">
        <v>565</v>
      </c>
      <c r="B45" s="617"/>
      <c r="C45" s="617"/>
      <c r="D45" s="617"/>
      <c r="E45" s="617"/>
      <c r="F45" s="617"/>
      <c r="G45" s="617"/>
      <c r="H45" s="617"/>
      <c r="I45" s="617"/>
      <c r="J45" s="617"/>
    </row>
    <row r="48" spans="1:10" ht="24.95" customHeight="1">
      <c r="A48" s="59" t="s">
        <v>236</v>
      </c>
      <c r="F48" s="70">
        <f>I21</f>
        <v>747</v>
      </c>
    </row>
    <row r="49" spans="1:8" ht="24.95" customHeight="1">
      <c r="A49" s="59" t="s">
        <v>239</v>
      </c>
      <c r="F49" s="70">
        <f>I20</f>
        <v>2748</v>
      </c>
    </row>
    <row r="50" spans="1:8" ht="24.95" customHeight="1">
      <c r="A50" s="59" t="s">
        <v>407</v>
      </c>
      <c r="F50" s="70">
        <f>I19</f>
        <v>9224</v>
      </c>
    </row>
    <row r="51" spans="1:8" ht="24.95" customHeight="1">
      <c r="A51" s="59" t="s">
        <v>238</v>
      </c>
      <c r="F51" s="70">
        <f>I18</f>
        <v>3871</v>
      </c>
    </row>
    <row r="52" spans="1:8" ht="24.95" customHeight="1">
      <c r="A52" s="59" t="s">
        <v>237</v>
      </c>
      <c r="F52" s="70">
        <f>I17</f>
        <v>19425</v>
      </c>
    </row>
    <row r="53" spans="1:8" ht="24.95" customHeight="1">
      <c r="A53" s="59" t="s">
        <v>115</v>
      </c>
      <c r="F53" s="70">
        <f>I16</f>
        <v>54390</v>
      </c>
    </row>
    <row r="54" spans="1:8" ht="24.95" customHeight="1">
      <c r="A54" s="59" t="s">
        <v>114</v>
      </c>
      <c r="F54" s="70">
        <f>I15</f>
        <v>21732</v>
      </c>
    </row>
    <row r="55" spans="1:8" ht="24.95" customHeight="1">
      <c r="A55" s="59" t="s">
        <v>113</v>
      </c>
      <c r="F55" s="70">
        <f>I14</f>
        <v>254931</v>
      </c>
    </row>
    <row r="56" spans="1:8" ht="24.95" customHeight="1">
      <c r="A56" s="59" t="s">
        <v>112</v>
      </c>
      <c r="F56" s="70">
        <f>I13</f>
        <v>55164</v>
      </c>
    </row>
    <row r="57" spans="1:8" ht="24.95" customHeight="1">
      <c r="A57" s="59" t="s">
        <v>111</v>
      </c>
      <c r="F57" s="70">
        <f>I12</f>
        <v>8313</v>
      </c>
    </row>
    <row r="58" spans="1:8" ht="24.95" customHeight="1">
      <c r="A58" s="59" t="s">
        <v>285</v>
      </c>
      <c r="F58" s="70">
        <f>I11</f>
        <v>44214</v>
      </c>
    </row>
    <row r="59" spans="1:8" ht="24.95" customHeight="1">
      <c r="F59" s="70">
        <f>SUM(F48:F58)</f>
        <v>474759</v>
      </c>
      <c r="H59" s="70">
        <f>F59-I22</f>
        <v>0</v>
      </c>
    </row>
    <row r="62" spans="1:8" ht="24.95" customHeight="1">
      <c r="F62" s="165"/>
      <c r="G62" s="70"/>
    </row>
  </sheetData>
  <sortState ref="A48:F58">
    <sortCondition ref="F23"/>
  </sortState>
  <mergeCells count="17">
    <mergeCell ref="A27:J27"/>
    <mergeCell ref="A28:J28"/>
    <mergeCell ref="A45:J45"/>
    <mergeCell ref="F23:J23"/>
    <mergeCell ref="A8:A10"/>
    <mergeCell ref="A23:C23"/>
    <mergeCell ref="A25:J25"/>
    <mergeCell ref="A26:J26"/>
    <mergeCell ref="A3:J3"/>
    <mergeCell ref="A4:J4"/>
    <mergeCell ref="A5:J5"/>
    <mergeCell ref="A6:J6"/>
    <mergeCell ref="J8:J10"/>
    <mergeCell ref="I9:I10"/>
    <mergeCell ref="F8:I8"/>
    <mergeCell ref="B8:E8"/>
    <mergeCell ref="E9:E10"/>
  </mergeCells>
  <printOptions horizontalCentered="1"/>
  <pageMargins left="0" right="0" top="0.47244094488188981" bottom="0" header="0" footer="0"/>
  <pageSetup paperSize="9" scale="95" orientation="landscape" r:id="rId1"/>
  <headerFooter>
    <oddFooter>&amp;C_&amp;P_</oddFooter>
  </headerFooter>
  <rowBreaks count="1" manualBreakCount="1">
    <brk id="23"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2"/>
  <sheetViews>
    <sheetView rightToLeft="1" view="pageBreakPreview" zoomScaleNormal="100" zoomScaleSheetLayoutView="100" workbookViewId="0">
      <selection activeCell="E15" sqref="E15"/>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99" t="s">
        <v>110</v>
      </c>
      <c r="B1" s="499"/>
      <c r="C1" s="499"/>
      <c r="D1" s="499"/>
      <c r="E1" s="499"/>
      <c r="F1" s="500"/>
      <c r="G1" s="500"/>
      <c r="H1" s="500"/>
      <c r="I1" s="500"/>
      <c r="J1" s="501" t="s">
        <v>109</v>
      </c>
    </row>
    <row r="2" spans="1:13" s="3" customFormat="1" ht="12" customHeight="1">
      <c r="A2" s="153"/>
      <c r="B2" s="153"/>
      <c r="C2" s="153"/>
      <c r="D2" s="153"/>
      <c r="E2" s="153"/>
      <c r="F2" s="154"/>
      <c r="G2" s="154"/>
      <c r="H2" s="154"/>
      <c r="I2" s="154"/>
      <c r="J2" s="154"/>
    </row>
    <row r="3" spans="1:13" s="45" customFormat="1" ht="17.25" customHeight="1">
      <c r="A3" s="620" t="s">
        <v>116</v>
      </c>
      <c r="B3" s="620"/>
      <c r="C3" s="620"/>
      <c r="D3" s="620"/>
      <c r="E3" s="620"/>
      <c r="F3" s="620"/>
      <c r="G3" s="620"/>
      <c r="H3" s="620"/>
      <c r="I3" s="620"/>
      <c r="J3" s="620"/>
    </row>
    <row r="4" spans="1:13" s="47" customFormat="1" ht="21.75">
      <c r="A4" s="633" t="s">
        <v>442</v>
      </c>
      <c r="B4" s="633"/>
      <c r="C4" s="633"/>
      <c r="D4" s="633"/>
      <c r="E4" s="633"/>
      <c r="F4" s="633"/>
      <c r="G4" s="633"/>
      <c r="H4" s="633"/>
      <c r="I4" s="633"/>
      <c r="J4" s="633"/>
      <c r="K4" s="46"/>
      <c r="L4" s="46"/>
    </row>
    <row r="5" spans="1:13" s="45" customFormat="1" ht="20.25">
      <c r="A5" s="634" t="s">
        <v>362</v>
      </c>
      <c r="B5" s="634"/>
      <c r="C5" s="634"/>
      <c r="D5" s="634"/>
      <c r="E5" s="634"/>
      <c r="F5" s="634"/>
      <c r="G5" s="634"/>
      <c r="H5" s="634"/>
      <c r="I5" s="634"/>
      <c r="J5" s="634"/>
    </row>
    <row r="6" spans="1:13" s="47" customFormat="1" ht="14.25" customHeight="1">
      <c r="A6" s="635" t="s">
        <v>462</v>
      </c>
      <c r="B6" s="635"/>
      <c r="C6" s="635"/>
      <c r="D6" s="635"/>
      <c r="E6" s="635"/>
      <c r="F6" s="635"/>
      <c r="G6" s="635"/>
      <c r="H6" s="635"/>
      <c r="I6" s="635"/>
      <c r="J6" s="635"/>
      <c r="K6" s="46"/>
      <c r="L6" s="46"/>
    </row>
    <row r="7" spans="1:13" s="45" customFormat="1" ht="17.25" customHeight="1">
      <c r="A7" s="14" t="s">
        <v>48</v>
      </c>
      <c r="B7" s="14"/>
      <c r="C7" s="14"/>
      <c r="D7" s="14"/>
      <c r="E7" s="14"/>
      <c r="F7" s="15"/>
      <c r="G7" s="15"/>
      <c r="H7" s="15"/>
      <c r="I7" s="48"/>
      <c r="J7" s="16" t="s">
        <v>282</v>
      </c>
    </row>
    <row r="8" spans="1:13" s="50" customFormat="1" ht="31.5" customHeight="1">
      <c r="A8" s="645" t="s">
        <v>101</v>
      </c>
      <c r="B8" s="641" t="s">
        <v>427</v>
      </c>
      <c r="C8" s="642"/>
      <c r="D8" s="642"/>
      <c r="E8" s="643"/>
      <c r="F8" s="641" t="s">
        <v>441</v>
      </c>
      <c r="G8" s="642"/>
      <c r="H8" s="642"/>
      <c r="I8" s="643"/>
      <c r="J8" s="636" t="s">
        <v>245</v>
      </c>
    </row>
    <row r="9" spans="1:13" s="50" customFormat="1" ht="38.25" customHeight="1">
      <c r="A9" s="646"/>
      <c r="B9" s="463" t="s">
        <v>419</v>
      </c>
      <c r="C9" s="463" t="s">
        <v>420</v>
      </c>
      <c r="D9" s="463" t="s">
        <v>421</v>
      </c>
      <c r="E9" s="639" t="s">
        <v>418</v>
      </c>
      <c r="F9" s="463" t="s">
        <v>419</v>
      </c>
      <c r="G9" s="463" t="s">
        <v>590</v>
      </c>
      <c r="H9" s="463" t="s">
        <v>421</v>
      </c>
      <c r="I9" s="639" t="s">
        <v>418</v>
      </c>
      <c r="J9" s="637"/>
    </row>
    <row r="10" spans="1:13" s="50" customFormat="1" ht="30" customHeight="1">
      <c r="A10" s="647"/>
      <c r="B10" s="464" t="s">
        <v>422</v>
      </c>
      <c r="C10" s="464" t="s">
        <v>423</v>
      </c>
      <c r="D10" s="464" t="s">
        <v>424</v>
      </c>
      <c r="E10" s="640"/>
      <c r="F10" s="464" t="s">
        <v>422</v>
      </c>
      <c r="G10" s="464" t="s">
        <v>591</v>
      </c>
      <c r="H10" s="464" t="s">
        <v>424</v>
      </c>
      <c r="I10" s="640"/>
      <c r="J10" s="638"/>
    </row>
    <row r="11" spans="1:13" s="53" customFormat="1" ht="23.25" customHeight="1" thickBot="1">
      <c r="A11" s="66" t="s">
        <v>95</v>
      </c>
      <c r="B11" s="51">
        <v>22496</v>
      </c>
      <c r="C11" s="51">
        <v>0</v>
      </c>
      <c r="D11" s="51">
        <v>3</v>
      </c>
      <c r="E11" s="52">
        <f>SUM(B11:D11)</f>
        <v>22499</v>
      </c>
      <c r="F11" s="51">
        <v>21659</v>
      </c>
      <c r="G11" s="51">
        <v>29658</v>
      </c>
      <c r="H11" s="51">
        <v>3</v>
      </c>
      <c r="I11" s="52">
        <f t="shared" ref="I11:I21" si="0">SUM(F11:H11)</f>
        <v>51320</v>
      </c>
      <c r="J11" s="129" t="s">
        <v>134</v>
      </c>
    </row>
    <row r="12" spans="1:13" s="53" customFormat="1" ht="23.25" customHeight="1" thickBot="1">
      <c r="A12" s="67" t="s">
        <v>96</v>
      </c>
      <c r="B12" s="54">
        <v>5090</v>
      </c>
      <c r="C12" s="54">
        <v>0</v>
      </c>
      <c r="D12" s="54">
        <v>14</v>
      </c>
      <c r="E12" s="55">
        <f t="shared" ref="E12:E21" si="1">SUM(B12:D12)</f>
        <v>5104</v>
      </c>
      <c r="F12" s="54">
        <v>5406</v>
      </c>
      <c r="G12" s="54">
        <v>3038</v>
      </c>
      <c r="H12" s="54">
        <v>16</v>
      </c>
      <c r="I12" s="55">
        <f t="shared" si="0"/>
        <v>8460</v>
      </c>
      <c r="J12" s="110" t="s">
        <v>77</v>
      </c>
      <c r="M12" s="461"/>
    </row>
    <row r="13" spans="1:13" s="53" customFormat="1" ht="23.25" customHeight="1" thickBot="1">
      <c r="A13" s="66" t="s">
        <v>97</v>
      </c>
      <c r="B13" s="51">
        <v>52156</v>
      </c>
      <c r="C13" s="51">
        <v>0</v>
      </c>
      <c r="D13" s="51">
        <v>11</v>
      </c>
      <c r="E13" s="52">
        <f t="shared" si="1"/>
        <v>52167</v>
      </c>
      <c r="F13" s="51">
        <v>55529</v>
      </c>
      <c r="G13" s="51">
        <v>342</v>
      </c>
      <c r="H13" s="51">
        <v>22</v>
      </c>
      <c r="I13" s="52">
        <f t="shared" si="0"/>
        <v>55893</v>
      </c>
      <c r="J13" s="129" t="s">
        <v>78</v>
      </c>
      <c r="M13" s="462"/>
    </row>
    <row r="14" spans="1:13" s="53" customFormat="1" ht="23.25" customHeight="1" thickBot="1">
      <c r="A14" s="67" t="s">
        <v>390</v>
      </c>
      <c r="B14" s="54">
        <v>223901</v>
      </c>
      <c r="C14" s="54">
        <v>0</v>
      </c>
      <c r="D14" s="54">
        <v>904</v>
      </c>
      <c r="E14" s="55">
        <f t="shared" si="1"/>
        <v>224805</v>
      </c>
      <c r="F14" s="54">
        <v>265414</v>
      </c>
      <c r="G14" s="54">
        <v>1755</v>
      </c>
      <c r="H14" s="54">
        <v>882</v>
      </c>
      <c r="I14" s="55">
        <f t="shared" si="0"/>
        <v>268051</v>
      </c>
      <c r="J14" s="110" t="s">
        <v>79</v>
      </c>
      <c r="M14" s="461"/>
    </row>
    <row r="15" spans="1:13" s="53" customFormat="1" ht="23.25" customHeight="1" thickBot="1">
      <c r="A15" s="66" t="s">
        <v>391</v>
      </c>
      <c r="B15" s="51">
        <v>16160</v>
      </c>
      <c r="C15" s="51">
        <v>0</v>
      </c>
      <c r="D15" s="51">
        <v>17</v>
      </c>
      <c r="E15" s="52">
        <f t="shared" si="1"/>
        <v>16177</v>
      </c>
      <c r="F15" s="51">
        <v>17418</v>
      </c>
      <c r="G15" s="51">
        <v>187</v>
      </c>
      <c r="H15" s="51">
        <v>25</v>
      </c>
      <c r="I15" s="52">
        <f t="shared" si="0"/>
        <v>17630</v>
      </c>
      <c r="J15" s="129" t="s">
        <v>294</v>
      </c>
      <c r="M15" s="385"/>
    </row>
    <row r="16" spans="1:13" s="53" customFormat="1" ht="23.25" customHeight="1" thickBot="1">
      <c r="A16" s="67" t="s">
        <v>85</v>
      </c>
      <c r="B16" s="54">
        <v>46494</v>
      </c>
      <c r="C16" s="54">
        <v>0</v>
      </c>
      <c r="D16" s="54">
        <v>150</v>
      </c>
      <c r="E16" s="55">
        <f t="shared" si="1"/>
        <v>46644</v>
      </c>
      <c r="F16" s="54">
        <v>50819</v>
      </c>
      <c r="G16" s="54">
        <v>3</v>
      </c>
      <c r="H16" s="54">
        <v>322</v>
      </c>
      <c r="I16" s="55">
        <f t="shared" si="0"/>
        <v>51144</v>
      </c>
      <c r="J16" s="110" t="s">
        <v>80</v>
      </c>
    </row>
    <row r="17" spans="1:12" s="53" customFormat="1" ht="23.25" customHeight="1" thickBot="1">
      <c r="A17" s="66" t="s">
        <v>392</v>
      </c>
      <c r="B17" s="51">
        <v>20145</v>
      </c>
      <c r="C17" s="51">
        <v>0</v>
      </c>
      <c r="D17" s="51">
        <v>1</v>
      </c>
      <c r="E17" s="52">
        <f t="shared" si="1"/>
        <v>20146</v>
      </c>
      <c r="F17" s="51">
        <v>19856</v>
      </c>
      <c r="G17" s="51">
        <v>8</v>
      </c>
      <c r="H17" s="51">
        <v>4</v>
      </c>
      <c r="I17" s="52">
        <f t="shared" si="0"/>
        <v>19868</v>
      </c>
      <c r="J17" s="129" t="s">
        <v>224</v>
      </c>
    </row>
    <row r="18" spans="1:12" s="53" customFormat="1" ht="38.25" thickBot="1">
      <c r="A18" s="67" t="s">
        <v>393</v>
      </c>
      <c r="B18" s="54">
        <v>3682</v>
      </c>
      <c r="C18" s="54">
        <v>0</v>
      </c>
      <c r="D18" s="54">
        <v>6</v>
      </c>
      <c r="E18" s="55">
        <f t="shared" si="1"/>
        <v>3688</v>
      </c>
      <c r="F18" s="54">
        <v>3454</v>
      </c>
      <c r="G18" s="54">
        <v>0</v>
      </c>
      <c r="H18" s="54">
        <v>2</v>
      </c>
      <c r="I18" s="55">
        <f t="shared" si="0"/>
        <v>3456</v>
      </c>
      <c r="J18" s="110" t="s">
        <v>225</v>
      </c>
    </row>
    <row r="19" spans="1:12" s="53" customFormat="1" ht="23.25" customHeight="1" thickBot="1">
      <c r="A19" s="66" t="s">
        <v>405</v>
      </c>
      <c r="B19" s="51">
        <v>8885</v>
      </c>
      <c r="C19" s="51">
        <v>0</v>
      </c>
      <c r="D19" s="51">
        <v>0</v>
      </c>
      <c r="E19" s="52">
        <f t="shared" si="1"/>
        <v>8885</v>
      </c>
      <c r="F19" s="51">
        <v>9156</v>
      </c>
      <c r="G19" s="51">
        <v>0</v>
      </c>
      <c r="H19" s="51">
        <v>2</v>
      </c>
      <c r="I19" s="52">
        <f t="shared" si="0"/>
        <v>9158</v>
      </c>
      <c r="J19" s="129" t="s">
        <v>226</v>
      </c>
    </row>
    <row r="20" spans="1:12" s="53" customFormat="1" ht="23.25" customHeight="1" thickBot="1">
      <c r="A20" s="67" t="s">
        <v>102</v>
      </c>
      <c r="B20" s="54">
        <v>2690</v>
      </c>
      <c r="C20" s="54">
        <v>0</v>
      </c>
      <c r="D20" s="54">
        <v>3</v>
      </c>
      <c r="E20" s="55">
        <f t="shared" si="1"/>
        <v>2693</v>
      </c>
      <c r="F20" s="54">
        <v>2742</v>
      </c>
      <c r="G20" s="54">
        <v>0</v>
      </c>
      <c r="H20" s="54">
        <v>6</v>
      </c>
      <c r="I20" s="55">
        <f t="shared" si="0"/>
        <v>2748</v>
      </c>
      <c r="J20" s="110" t="s">
        <v>227</v>
      </c>
    </row>
    <row r="21" spans="1:12" s="53" customFormat="1" ht="23.25" customHeight="1">
      <c r="A21" s="68" t="s">
        <v>86</v>
      </c>
      <c r="B21" s="56">
        <v>778</v>
      </c>
      <c r="C21" s="56">
        <v>0</v>
      </c>
      <c r="D21" s="56">
        <v>0</v>
      </c>
      <c r="E21" s="57">
        <f t="shared" si="1"/>
        <v>778</v>
      </c>
      <c r="F21" s="56">
        <v>826</v>
      </c>
      <c r="G21" s="56">
        <v>4</v>
      </c>
      <c r="H21" s="56">
        <v>0</v>
      </c>
      <c r="I21" s="57">
        <f t="shared" si="0"/>
        <v>830</v>
      </c>
      <c r="J21" s="130" t="s">
        <v>81</v>
      </c>
    </row>
    <row r="22" spans="1:12" s="53" customFormat="1" ht="23.25" customHeight="1">
      <c r="A22" s="69" t="s">
        <v>11</v>
      </c>
      <c r="B22" s="58">
        <f t="shared" ref="B22:I22" si="2">SUM(B11:B21)</f>
        <v>402477</v>
      </c>
      <c r="C22" s="58">
        <f t="shared" si="2"/>
        <v>0</v>
      </c>
      <c r="D22" s="58">
        <f t="shared" si="2"/>
        <v>1109</v>
      </c>
      <c r="E22" s="58">
        <f t="shared" si="2"/>
        <v>403586</v>
      </c>
      <c r="F22" s="58">
        <f>SUM(F11:F21)</f>
        <v>452279</v>
      </c>
      <c r="G22" s="58">
        <f>SUM(G11:G21)</f>
        <v>34995</v>
      </c>
      <c r="H22" s="58">
        <f>SUM(H11:H21)</f>
        <v>1284</v>
      </c>
      <c r="I22" s="58">
        <f t="shared" si="2"/>
        <v>488558</v>
      </c>
      <c r="J22" s="131" t="s">
        <v>12</v>
      </c>
      <c r="L22" s="53" t="s">
        <v>434</v>
      </c>
    </row>
    <row r="23" spans="1:12" s="53" customFormat="1" ht="19.5" customHeight="1">
      <c r="A23" s="648" t="s">
        <v>404</v>
      </c>
      <c r="B23" s="648"/>
      <c r="C23" s="648"/>
      <c r="D23" s="465"/>
      <c r="E23" s="465"/>
      <c r="F23" s="644" t="s">
        <v>403</v>
      </c>
      <c r="G23" s="644"/>
      <c r="H23" s="644"/>
      <c r="I23" s="644"/>
      <c r="J23" s="644"/>
    </row>
    <row r="24" spans="1:12" ht="24.95" customHeight="1">
      <c r="A24" s="71"/>
      <c r="B24" s="71"/>
      <c r="C24" s="71"/>
      <c r="D24" s="71"/>
      <c r="E24" s="71"/>
      <c r="F24" s="71"/>
      <c r="G24" s="71"/>
      <c r="H24" s="71"/>
      <c r="I24" s="71"/>
      <c r="J24" s="71"/>
    </row>
    <row r="25" spans="1:12" ht="21.75">
      <c r="A25" s="630" t="s">
        <v>613</v>
      </c>
      <c r="B25" s="630"/>
      <c r="C25" s="630"/>
      <c r="D25" s="630"/>
      <c r="E25" s="630"/>
      <c r="F25" s="630"/>
      <c r="G25" s="630"/>
      <c r="H25" s="630"/>
      <c r="I25" s="630"/>
      <c r="J25" s="630"/>
    </row>
    <row r="26" spans="1:12" ht="21.75">
      <c r="A26" s="630" t="s">
        <v>436</v>
      </c>
      <c r="B26" s="630"/>
      <c r="C26" s="630"/>
      <c r="D26" s="630"/>
      <c r="E26" s="630"/>
      <c r="F26" s="630"/>
      <c r="G26" s="630"/>
      <c r="H26" s="630"/>
      <c r="I26" s="630"/>
      <c r="J26" s="630"/>
    </row>
    <row r="27" spans="1:12" ht="15">
      <c r="A27" s="631" t="s">
        <v>614</v>
      </c>
      <c r="B27" s="631"/>
      <c r="C27" s="631"/>
      <c r="D27" s="631"/>
      <c r="E27" s="631"/>
      <c r="F27" s="631"/>
      <c r="G27" s="631"/>
      <c r="H27" s="631"/>
      <c r="I27" s="631"/>
      <c r="J27" s="631"/>
    </row>
    <row r="28" spans="1:12" ht="15">
      <c r="A28" s="631" t="s">
        <v>435</v>
      </c>
      <c r="B28" s="631"/>
      <c r="C28" s="631"/>
      <c r="D28" s="631"/>
      <c r="E28" s="631"/>
      <c r="F28" s="631"/>
      <c r="G28" s="631"/>
      <c r="H28" s="631"/>
      <c r="I28" s="631"/>
      <c r="J28" s="63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24.95" customHeight="1">
      <c r="A38" s="71"/>
      <c r="B38" s="71"/>
      <c r="C38" s="71"/>
      <c r="D38" s="71"/>
      <c r="E38" s="71"/>
      <c r="F38" s="71"/>
      <c r="G38" s="71"/>
      <c r="H38" s="71"/>
      <c r="I38" s="71"/>
      <c r="J38" s="71"/>
    </row>
    <row r="39" spans="1:10" ht="18" customHeight="1">
      <c r="A39" s="71"/>
      <c r="B39" s="71"/>
      <c r="C39" s="71"/>
      <c r="D39" s="71"/>
      <c r="E39" s="71"/>
      <c r="F39" s="71"/>
      <c r="G39" s="71"/>
      <c r="H39" s="71"/>
      <c r="I39" s="71"/>
      <c r="J39" s="71"/>
    </row>
    <row r="40" spans="1:10" ht="29.2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71"/>
      <c r="B44" s="71"/>
      <c r="C44" s="71"/>
      <c r="D44" s="71"/>
      <c r="E44" s="71"/>
      <c r="F44" s="71"/>
      <c r="G44" s="71"/>
      <c r="H44" s="71"/>
      <c r="I44" s="71"/>
      <c r="J44" s="71"/>
    </row>
    <row r="45" spans="1:10" ht="24.95" customHeight="1">
      <c r="A45" s="649" t="s">
        <v>567</v>
      </c>
      <c r="B45" s="649"/>
      <c r="C45" s="649"/>
      <c r="D45" s="649"/>
      <c r="E45" s="649"/>
      <c r="F45" s="649"/>
      <c r="G45" s="649"/>
      <c r="H45" s="649"/>
      <c r="I45" s="649"/>
      <c r="J45" s="649"/>
    </row>
    <row r="48" spans="1:10" ht="24.95" customHeight="1">
      <c r="A48" s="59" t="s">
        <v>236</v>
      </c>
      <c r="F48" s="70">
        <f>I21</f>
        <v>830</v>
      </c>
    </row>
    <row r="49" spans="1:8" ht="24.95" customHeight="1">
      <c r="A49" s="59" t="s">
        <v>239</v>
      </c>
      <c r="F49" s="70">
        <f>I20</f>
        <v>2748</v>
      </c>
    </row>
    <row r="50" spans="1:8" ht="24.95" customHeight="1">
      <c r="A50" s="59" t="s">
        <v>406</v>
      </c>
      <c r="F50" s="70">
        <f>I19</f>
        <v>9158</v>
      </c>
    </row>
    <row r="51" spans="1:8" ht="24.95" customHeight="1">
      <c r="A51" s="59" t="s">
        <v>238</v>
      </c>
      <c r="F51" s="70">
        <f>I18</f>
        <v>3456</v>
      </c>
    </row>
    <row r="52" spans="1:8" ht="24.95" customHeight="1">
      <c r="A52" s="59" t="s">
        <v>237</v>
      </c>
      <c r="F52" s="70">
        <f>I17</f>
        <v>19868</v>
      </c>
    </row>
    <row r="53" spans="1:8" ht="24.95" customHeight="1">
      <c r="A53" s="59" t="s">
        <v>115</v>
      </c>
      <c r="F53" s="70">
        <f>I16</f>
        <v>51144</v>
      </c>
    </row>
    <row r="54" spans="1:8" ht="24.95" customHeight="1">
      <c r="A54" s="59" t="s">
        <v>114</v>
      </c>
      <c r="F54" s="70">
        <f>I15</f>
        <v>17630</v>
      </c>
    </row>
    <row r="55" spans="1:8" ht="24.95" customHeight="1">
      <c r="A55" s="59" t="s">
        <v>113</v>
      </c>
      <c r="F55" s="70">
        <f>I14</f>
        <v>268051</v>
      </c>
    </row>
    <row r="56" spans="1:8" ht="24.95" customHeight="1">
      <c r="A56" s="59" t="s">
        <v>112</v>
      </c>
      <c r="F56" s="70">
        <f>I13</f>
        <v>55893</v>
      </c>
    </row>
    <row r="57" spans="1:8" ht="24.95" customHeight="1">
      <c r="A57" s="59" t="s">
        <v>111</v>
      </c>
      <c r="F57" s="70">
        <f>I12</f>
        <v>8460</v>
      </c>
    </row>
    <row r="58" spans="1:8" ht="24.95" customHeight="1">
      <c r="A58" s="59" t="s">
        <v>285</v>
      </c>
      <c r="F58" s="70">
        <f>I11</f>
        <v>51320</v>
      </c>
    </row>
    <row r="59" spans="1:8" ht="24.95" customHeight="1">
      <c r="F59" s="70">
        <f>SUM(F48:F58)</f>
        <v>488558</v>
      </c>
      <c r="H59" s="70"/>
    </row>
    <row r="62" spans="1:8" ht="24.95" customHeight="1">
      <c r="F62" s="165"/>
      <c r="G62" s="70"/>
    </row>
  </sheetData>
  <sortState ref="N34:O44">
    <sortCondition ref="O34"/>
  </sortState>
  <mergeCells count="17">
    <mergeCell ref="A25:J25"/>
    <mergeCell ref="A26:J26"/>
    <mergeCell ref="A27:J27"/>
    <mergeCell ref="A28:J28"/>
    <mergeCell ref="A45:J45"/>
    <mergeCell ref="A23:C23"/>
    <mergeCell ref="F23:J23"/>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5" orientation="landscape" r:id="rId1"/>
  <headerFooter>
    <oddFooter>&amp;C_&amp;P_</oddFooter>
  </headerFooter>
  <rowBreaks count="1" manualBreakCount="1">
    <brk id="2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-First Quarter- 2021</EnglishTitle>
    <PublishingRollupImage xmlns="http://schemas.microsoft.com/sharepoint/v3" xsi:nil="true"/>
    <TaxCatchAll xmlns="b1657202-86a7-46c3-ba71-02bb0da5a392">
      <Value>679</Value>
      <Value>643</Value>
      <Value>640</Value>
      <Value>179</Value>
      <Value>178</Value>
      <Value>648</Value>
    </TaxCatchAll>
    <DocType xmlns="b1657202-86a7-46c3-ba71-02bb0da5a392">
      <Value>Publication</Value>
    </DocType>
    <DocumentDescription xmlns="b1657202-86a7-46c3-ba71-02bb0da5a392">النشرة الربعية - للاحصاءات السكانية - الربع الأول 2021</DocumentDescription>
    <DocPeriodicity xmlns="423524d6-f9d7-4b47-aadf-7b8f6888b7b0">Quarterly</DocPeriodicity>
    <DocumentDescription0 xmlns="423524d6-f9d7-4b47-aadf-7b8f6888b7b0">Quarterly bulletin -Population Statistics -First Quarter- 2021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Population</TermName>
          <TermId xmlns="http://schemas.microsoft.com/office/infopath/2007/PartnerControls">88f26da9-c006-4050-814d-777bc9f22886</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2021</Year>
    <PublishingStartDate xmlns="http://schemas.microsoft.com/sharepoint/v3">2021-05-31T21:00:00+00:00</PublishingStartDate>
    <Visible xmlns="b1657202-86a7-46c3-ba71-02bb0da5a392">true</Visible>
    <ArabicTitle xmlns="b1657202-86a7-46c3-ba71-02bb0da5a392">النشرة الربعية - للاحصاءات السكانية - الربع الأول 2021</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943F0C-438C-43ED-A048-3C3B1ADF12A0}"/>
</file>

<file path=customXml/itemProps2.xml><?xml version="1.0" encoding="utf-8"?>
<ds:datastoreItem xmlns:ds="http://schemas.openxmlformats.org/officeDocument/2006/customXml" ds:itemID="{F9EC7358-8D2C-48D1-9C9D-4C4F35E40A8F}">
  <ds:schemaRefs>
    <ds:schemaRef ds:uri="b1657202-86a7-46c3-ba71-02bb0da5a392"/>
    <ds:schemaRef ds:uri="http://schemas.microsoft.com/office/2006/metadata/properties"/>
    <ds:schemaRef ds:uri="http://purl.org/dc/elements/1.1/"/>
    <ds:schemaRef ds:uri="http://schemas.microsoft.com/office/infopath/2007/PartnerControls"/>
    <ds:schemaRef ds:uri="http://purl.org/dc/dcmitype/"/>
    <ds:schemaRef ds:uri="http://www.w3.org/XML/1998/namespace"/>
    <ds:schemaRef ds:uri="http://purl.org/dc/terms/"/>
    <ds:schemaRef ds:uri="http://schemas.microsoft.com/office/2006/documentManagement/types"/>
    <ds:schemaRef ds:uri="http://schemas.microsoft.com/sharepoint/v3"/>
    <ds:schemaRef ds:uri="423524d6-f9d7-4b47-aadf-7b8f6888b7b0"/>
    <ds:schemaRef ds:uri="http://schemas.openxmlformats.org/package/2006/metadata/core-properties"/>
  </ds:schemaRefs>
</ds:datastoreItem>
</file>

<file path=customXml/itemProps3.xml><?xml version="1.0" encoding="utf-8"?>
<ds:datastoreItem xmlns:ds="http://schemas.openxmlformats.org/officeDocument/2006/customXml" ds:itemID="{CB79FD8B-B6FA-4C01-845E-7587EF286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55</vt:i4>
      </vt:variant>
    </vt:vector>
  </HeadingPairs>
  <TitlesOfParts>
    <vt:vector size="9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Cover Back</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-First Quarter- 2021</dc:title>
  <dc:creator>Administrator</dc:creator>
  <cp:keywords>Qatar; PSA; Statistics; SocialStatistics; Planning and Statistics Authority; Population</cp:keywords>
  <cp:lastModifiedBy>Amjad Ahmed Abdelwahab</cp:lastModifiedBy>
  <cp:lastPrinted>2021-05-05T09:41:49Z</cp:lastPrinted>
  <dcterms:created xsi:type="dcterms:W3CDTF">2016-04-25T08:21:46Z</dcterms:created>
  <dcterms:modified xsi:type="dcterms:W3CDTF">2021-05-31T09:24:23Z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640;#Statistics|43e67556-4a22-4c31-b67a-99a39b12edc5;#679;#Population|88f26da9-c006-4050-814d-777bc9f22886;#648;#SocialStatistics|2b73b922-b446-405e-be2d-f6a1ac6e9092;#178;#Planning and Statistics Authority|e65649f4-24d1-441c-884c-448bd6b7a8f9;#643;#PSA|0e57c6e0-7d64-49c5-8339-fa33dddca9a5;#179;#Qatar|f05dbc2b-1feb-4985-afc3-58e9ce18885a</vt:lpwstr>
  </property>
  <property fmtid="{D5CDD505-2E9C-101B-9397-08002B2CF9AE}" pid="4" name="CategoryDescription">
    <vt:lpwstr>Quarterly bulletin -Population Statistics -First Quarter- 2021</vt:lpwstr>
  </property>
</Properties>
</file>